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28" i="1" l="1"/>
  <c r="I126" i="1"/>
  <c r="I127" i="1"/>
  <c r="I106" i="1"/>
  <c r="I98" i="1"/>
  <c r="I91" i="1"/>
  <c r="I71" i="1"/>
  <c r="I51" i="1"/>
  <c r="I20" i="1"/>
  <c r="F7" i="1" l="1"/>
  <c r="H124" i="1"/>
  <c r="F124" i="1"/>
  <c r="I124" i="1" s="1"/>
  <c r="H7" i="1" l="1"/>
  <c r="I7" i="1" s="1"/>
  <c r="F78" i="1" l="1"/>
  <c r="H78" i="1" s="1"/>
  <c r="H93" i="1"/>
  <c r="F93" i="1"/>
  <c r="H105" i="1"/>
  <c r="F105" i="1"/>
  <c r="H103" i="1"/>
  <c r="F103" i="1"/>
  <c r="I78" i="1" l="1"/>
  <c r="I41" i="1"/>
  <c r="H41" i="1"/>
  <c r="F41" i="1"/>
  <c r="F39" i="1"/>
  <c r="H96" i="1"/>
  <c r="F96" i="1"/>
  <c r="H95" i="1" l="1"/>
  <c r="F95" i="1"/>
  <c r="I125" i="1" l="1"/>
  <c r="H125" i="1"/>
  <c r="F125" i="1"/>
  <c r="H89" i="1"/>
  <c r="F89" i="1"/>
  <c r="H87" i="1"/>
  <c r="F87" i="1"/>
  <c r="H56" i="1"/>
  <c r="F56" i="1"/>
  <c r="H55" i="1"/>
  <c r="F55" i="1"/>
  <c r="I89" i="1" l="1"/>
  <c r="I87" i="1"/>
  <c r="H58" i="1"/>
  <c r="H62" i="1" l="1"/>
  <c r="F62" i="1"/>
  <c r="H66" i="1"/>
  <c r="I66" i="1" s="1"/>
  <c r="F58" i="1"/>
  <c r="I58" i="1" s="1"/>
  <c r="H57" i="1"/>
  <c r="I57" i="1" s="1"/>
  <c r="F57" i="1"/>
  <c r="H68" i="1"/>
  <c r="F68" i="1"/>
  <c r="H63" i="1" l="1"/>
  <c r="F63" i="1"/>
  <c r="I63" i="1" l="1"/>
  <c r="I122" i="1"/>
  <c r="I118" i="1"/>
  <c r="I39" i="1" l="1"/>
  <c r="I62" i="1"/>
  <c r="I96" i="1"/>
  <c r="I95" i="1"/>
  <c r="I93" i="1"/>
  <c r="I68" i="1" l="1"/>
  <c r="I56" i="1"/>
  <c r="I55" i="1"/>
  <c r="I105" i="1"/>
  <c r="I103" i="1"/>
  <c r="I121" i="1"/>
  <c r="I114" i="1"/>
  <c r="I113" i="1"/>
</calcChain>
</file>

<file path=xl/sharedStrings.xml><?xml version="1.0" encoding="utf-8"?>
<sst xmlns="http://schemas.openxmlformats.org/spreadsheetml/2006/main" count="517" uniqueCount="193">
  <si>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</si>
  <si>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</si>
  <si>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</si>
  <si>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</si>
  <si>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</si>
  <si>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</si>
  <si>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</si>
  <si>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</si>
  <si>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</si>
  <si>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</si>
  <si>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</si>
  <si>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</si>
  <si>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</si>
  <si>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</si>
  <si>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</si>
  <si>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</si>
  <si>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</si>
  <si>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</si>
  <si>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</si>
  <si>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</si>
  <si>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</si>
  <si>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</si>
  <si>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</si>
  <si>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</si>
  <si>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</si>
  <si>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</si>
  <si>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</si>
  <si>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</si>
  <si>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</si>
  <si>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</si>
  <si>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</si>
  <si>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</si>
  <si>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</si>
  <si>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</si>
  <si>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</si>
  <si>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</si>
  <si>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</si>
  <si>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</si>
  <si>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</si>
  <si>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</si>
  <si>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</si>
  <si>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</si>
  <si>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</si>
  <si>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</si>
  <si>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</si>
  <si>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</si>
  <si>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</si>
  <si>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</si>
  <si>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</si>
  <si>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</si>
  <si>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</si>
  <si>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</si>
  <si>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</si>
  <si>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</si>
  <si>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</si>
  <si>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</si>
  <si>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</si>
  <si>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</si>
  <si>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</si>
  <si>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</si>
  <si>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</si>
  <si>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</si>
  <si>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</si>
  <si>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</si>
  <si>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</si>
  <si>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</si>
  <si>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</si>
  <si>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</si>
  <si>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</si>
  <si>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</si>
  <si>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</si>
  <si>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</si>
  <si>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</si>
  <si>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</si>
  <si>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</si>
  <si>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</si>
  <si>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</si>
  <si>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</si>
  <si>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</si>
  <si>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</si>
  <si>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</si>
  <si>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</si>
  <si>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</si>
  <si>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</si>
  <si>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</si>
  <si>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</si>
  <si>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</si>
  <si>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</si>
  <si>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</si>
  <si>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</si>
  <si>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</si>
  <si>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</si>
  <si>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</si>
  <si>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</si>
  <si>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</si>
  <si>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</si>
  <si>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</si>
  <si>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</si>
  <si>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</si>
  <si>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</si>
  <si>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</si>
  <si>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</si>
  <si>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</si>
  <si>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</si>
  <si>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</si>
  <si>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</si>
  <si>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</si>
  <si>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</si>
  <si>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</si>
  <si>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</si>
  <si>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</si>
  <si>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</si>
  <si>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</si>
  <si>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</si>
  <si>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</si>
  <si>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</si>
  <si>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</si>
  <si>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</si>
  <si>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</si>
  <si>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</si>
  <si>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</si>
  <si>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</si>
  <si>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</si>
  <si>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</si>
  <si>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</si>
  <si>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</si>
  <si>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</si>
  <si>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</si>
  <si>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</si>
  <si>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</si>
  <si>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</si>
  <si>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</si>
  <si>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</si>
  <si>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</si>
  <si>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</si>
  <si>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</si>
  <si>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</si>
  <si>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</si>
  <si>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</si>
  <si>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</si>
  <si>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</si>
  <si>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</si>
  <si>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</si>
  <si>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</si>
  <si>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</si>
  <si>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</si>
  <si>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</si>
  <si>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соед.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</si>
  <si>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</si>
  <si>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</si>
  <si>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</si>
  <si>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</si>
  <si>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трубопроводов из полиэтиленовых труб диам. 50мм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</si>
  <si>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</si>
  <si>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</si>
  <si>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бруска</t>
  </si>
  <si>
    <t>2 квартал</t>
  </si>
  <si>
    <t xml:space="preserve"> </t>
  </si>
  <si>
    <t>прочистка фильтров диам. 50мм</t>
  </si>
  <si>
    <t>фильтра</t>
  </si>
  <si>
    <t>ремонт задвижек диам.до 100мм без снятия с места</t>
  </si>
  <si>
    <t>демонтаж элеваторов</t>
  </si>
  <si>
    <t>установка элеваторов после прочистки</t>
  </si>
  <si>
    <t>смена кранов шаровых диам. 15,32мм</t>
  </si>
  <si>
    <t>смена отдельных участков трубопроводов с заготовкой в построечных условиях до 20мм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</si>
  <si>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диаметр:20мм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</si>
  <si>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диаметром:20мм</t>
  </si>
  <si>
    <t>разборка трубопроводов из водогазопроводных труб диаметром до 50мм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</si>
  <si>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диаметр:40мм</t>
  </si>
  <si>
    <t>прокладка внутренних трубопроводов водоснабжения и отопления из многослойных полипропиленовых труб, из заранее собранных узлов, наружным диаметром:40мм</t>
  </si>
  <si>
    <t>врезка в действующие внутренние сети трубпроводов отопления и водоснабжения диаметром 32мм</t>
  </si>
  <si>
    <t>врезка</t>
  </si>
  <si>
    <t>установка обратных клапанов диам. 32мм</t>
  </si>
  <si>
    <t>смена сгонов у трубопроводв диам. до 20мм</t>
  </si>
  <si>
    <t>сгонов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</si>
  <si>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</si>
  <si>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г.Щёлково,ул.Рудакова , дом 8 на 2023 г.
</t>
  </si>
  <si>
    <t>осмотр водопровода</t>
  </si>
  <si>
    <t>квартир</t>
  </si>
  <si>
    <t>осмотр канализации</t>
  </si>
  <si>
    <t>установка хомутов</t>
  </si>
  <si>
    <t>демонтаж грязевиков</t>
  </si>
  <si>
    <t>установка грязевиков после прочистки</t>
  </si>
  <si>
    <t>смена кранов шаровых диам. 15 мм</t>
  </si>
  <si>
    <t>смена сгонов у трубопроводв диам. до 32мм</t>
  </si>
  <si>
    <t>смена кранов шаровых диам. 25мм</t>
  </si>
  <si>
    <t>справка о техническом состоянии здания</t>
  </si>
  <si>
    <t>ремонт дверных коробок широких в каменных стенах выправка,укрепление и пристрожка четвертей</t>
  </si>
  <si>
    <t>кор</t>
  </si>
  <si>
    <t>благоустройство</t>
  </si>
  <si>
    <t>механизированная уборка придомовой территории (МТЗ)</t>
  </si>
  <si>
    <t>мин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</si>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</sst>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wrapText="1"/>
    </xf>
    <xf numFmtId="0" fontId="9" fillId="0" borderId="1" xfId="0" applyFont="1" applyBorder="1"/>
    <xf numFmtId="2" fontId="8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5"/>
  <sheetViews>
    <sheetView tabSelected="1" topLeftCell="A122" zoomScaleNormal="100" workbookViewId="0">
      <selection activeCell="I131" sqref="I131:I13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4" t="s">
        <v>100</v>
      </c>
      <c r="J1" s="64"/>
    </row>
    <row r="2" spans="1:12" ht="70.5" customHeight="1" x14ac:dyDescent="0.25">
      <c r="A2" s="59" t="s">
        <v>176</v>
      </c>
      <c r="B2" s="60"/>
      <c r="C2" s="60"/>
      <c r="D2" s="60"/>
      <c r="E2" s="60"/>
      <c r="F2" s="60"/>
      <c r="G2" s="60"/>
      <c r="H2" s="60"/>
      <c r="I2" s="60"/>
      <c r="J2" s="60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65" t="s">
        <v>90</v>
      </c>
      <c r="B5" s="66"/>
      <c r="C5" s="66"/>
      <c r="D5" s="66"/>
      <c r="E5" s="66"/>
      <c r="F5" s="66"/>
      <c r="G5" s="67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130</v>
      </c>
      <c r="E6" s="43" t="s">
        <v>139</v>
      </c>
      <c r="F6" s="43" t="s">
        <v>139</v>
      </c>
      <c r="G6" s="16" t="s">
        <v>30</v>
      </c>
      <c r="H6" s="43" t="s">
        <v>139</v>
      </c>
      <c r="I6" s="43" t="s">
        <v>139</v>
      </c>
      <c r="J6" s="16"/>
      <c r="K6" s="2"/>
      <c r="L6" s="2"/>
    </row>
    <row r="7" spans="1:12" ht="18.75" x14ac:dyDescent="0.3">
      <c r="A7" s="6"/>
      <c r="B7" s="5"/>
      <c r="C7" s="4"/>
      <c r="D7" s="18" t="s">
        <v>127</v>
      </c>
      <c r="E7" s="43" t="s">
        <v>139</v>
      </c>
      <c r="F7" s="43">
        <f>4</f>
        <v>4</v>
      </c>
      <c r="G7" s="16" t="s">
        <v>119</v>
      </c>
      <c r="H7" s="43">
        <f>(136.4+72.4)/F7</f>
        <v>52.2</v>
      </c>
      <c r="I7" s="71">
        <f>F7*H7</f>
        <v>208.8</v>
      </c>
      <c r="J7" s="16" t="s">
        <v>128</v>
      </c>
      <c r="K7" s="2"/>
      <c r="L7" s="2"/>
    </row>
    <row r="8" spans="1:12" ht="18.75" x14ac:dyDescent="0.3">
      <c r="A8" s="6"/>
      <c r="B8" s="5"/>
      <c r="C8" s="4"/>
      <c r="D8" s="18" t="s">
        <v>131</v>
      </c>
      <c r="E8" s="43" t="s">
        <v>139</v>
      </c>
      <c r="F8" s="43" t="s">
        <v>139</v>
      </c>
      <c r="G8" s="16" t="s">
        <v>132</v>
      </c>
      <c r="H8" s="43" t="s">
        <v>139</v>
      </c>
      <c r="I8" s="43" t="s">
        <v>139</v>
      </c>
      <c r="J8" s="16"/>
      <c r="K8" s="2"/>
      <c r="L8" s="2"/>
    </row>
    <row r="9" spans="1:12" ht="18.75" x14ac:dyDescent="0.3">
      <c r="A9" s="6"/>
      <c r="B9" s="5"/>
      <c r="C9" s="4"/>
      <c r="D9" s="18" t="s">
        <v>133</v>
      </c>
      <c r="E9" s="43" t="s">
        <v>139</v>
      </c>
      <c r="F9" s="43" t="s">
        <v>139</v>
      </c>
      <c r="G9" s="16" t="s">
        <v>134</v>
      </c>
      <c r="H9" s="43" t="s">
        <v>139</v>
      </c>
      <c r="I9" s="43" t="s">
        <v>139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135</v>
      </c>
      <c r="E10" s="43" t="s">
        <v>139</v>
      </c>
      <c r="F10" s="43" t="s">
        <v>139</v>
      </c>
      <c r="G10" s="16" t="s">
        <v>119</v>
      </c>
      <c r="H10" s="43" t="s">
        <v>139</v>
      </c>
      <c r="I10" s="43" t="s">
        <v>139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136</v>
      </c>
      <c r="E11" s="43" t="s">
        <v>139</v>
      </c>
      <c r="F11" s="43" t="s">
        <v>139</v>
      </c>
      <c r="G11" s="16" t="s">
        <v>119</v>
      </c>
      <c r="H11" s="43" t="s">
        <v>139</v>
      </c>
      <c r="I11" s="43" t="s">
        <v>139</v>
      </c>
      <c r="J11" s="16" t="s">
        <v>157</v>
      </c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3" t="s">
        <v>139</v>
      </c>
      <c r="F12" s="43" t="s">
        <v>139</v>
      </c>
      <c r="G12" s="16" t="s">
        <v>30</v>
      </c>
      <c r="H12" s="43" t="s">
        <v>139</v>
      </c>
      <c r="I12" s="43" t="s">
        <v>139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3" t="s">
        <v>139</v>
      </c>
      <c r="F13" s="43" t="s">
        <v>139</v>
      </c>
      <c r="G13" s="16" t="s">
        <v>30</v>
      </c>
      <c r="H13" s="43" t="s">
        <v>139</v>
      </c>
      <c r="I13" s="43" t="s">
        <v>139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3" t="s">
        <v>139</v>
      </c>
      <c r="F14" s="43" t="s">
        <v>139</v>
      </c>
      <c r="G14" s="16" t="s">
        <v>30</v>
      </c>
      <c r="H14" s="43" t="s">
        <v>139</v>
      </c>
      <c r="I14" s="43" t="s">
        <v>139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3" t="s">
        <v>139</v>
      </c>
      <c r="F15" s="43" t="s">
        <v>139</v>
      </c>
      <c r="G15" s="16" t="s">
        <v>30</v>
      </c>
      <c r="H15" s="43" t="s">
        <v>139</v>
      </c>
      <c r="I15" s="43" t="s">
        <v>139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89</v>
      </c>
      <c r="E16" s="43" t="s">
        <v>139</v>
      </c>
      <c r="F16" s="43" t="s">
        <v>139</v>
      </c>
      <c r="G16" s="16" t="s">
        <v>31</v>
      </c>
      <c r="H16" s="43" t="s">
        <v>139</v>
      </c>
      <c r="I16" s="43" t="s">
        <v>139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3" t="s">
        <v>139</v>
      </c>
      <c r="F17" s="43" t="s">
        <v>139</v>
      </c>
      <c r="G17" s="17" t="s">
        <v>31</v>
      </c>
      <c r="H17" s="43" t="s">
        <v>139</v>
      </c>
      <c r="I17" s="43" t="s">
        <v>139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8" t="s">
        <v>53</v>
      </c>
      <c r="E18" s="43" t="s">
        <v>139</v>
      </c>
      <c r="F18" s="43" t="s">
        <v>139</v>
      </c>
      <c r="G18" s="16" t="s">
        <v>30</v>
      </c>
      <c r="H18" s="43" t="s">
        <v>139</v>
      </c>
      <c r="I18" s="43" t="s">
        <v>139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3" t="s">
        <v>139</v>
      </c>
      <c r="F19" s="43" t="s">
        <v>139</v>
      </c>
      <c r="G19" s="16" t="s">
        <v>30</v>
      </c>
      <c r="H19" s="43" t="s">
        <v>139</v>
      </c>
      <c r="I19" s="43" t="s">
        <v>139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47"/>
      <c r="F20" s="47"/>
      <c r="G20" s="34"/>
      <c r="H20" s="43"/>
      <c r="I20" s="43">
        <f>SUM(I7:I19)</f>
        <v>208.8</v>
      </c>
      <c r="J20" s="5"/>
      <c r="K20" s="2"/>
      <c r="L20" s="2"/>
    </row>
    <row r="21" spans="1:12" ht="18.75" x14ac:dyDescent="0.3">
      <c r="A21" s="65" t="s">
        <v>57</v>
      </c>
      <c r="B21" s="66"/>
      <c r="C21" s="66"/>
      <c r="D21" s="66"/>
      <c r="E21" s="66"/>
      <c r="F21" s="66"/>
      <c r="G21" s="67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99</v>
      </c>
      <c r="E22" s="43" t="s">
        <v>139</v>
      </c>
      <c r="F22" s="43" t="s">
        <v>139</v>
      </c>
      <c r="G22" s="17" t="s">
        <v>55</v>
      </c>
      <c r="H22" s="43" t="s">
        <v>139</v>
      </c>
      <c r="I22" s="43" t="s">
        <v>139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3" t="s">
        <v>139</v>
      </c>
      <c r="F23" s="43" t="s">
        <v>139</v>
      </c>
      <c r="G23" s="17" t="s">
        <v>54</v>
      </c>
      <c r="H23" s="43" t="s">
        <v>139</v>
      </c>
      <c r="I23" s="43" t="s">
        <v>139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3" t="s">
        <v>139</v>
      </c>
      <c r="F24" s="43" t="s">
        <v>139</v>
      </c>
      <c r="G24" s="17" t="s">
        <v>54</v>
      </c>
      <c r="H24" s="43" t="s">
        <v>139</v>
      </c>
      <c r="I24" s="43" t="s">
        <v>139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3" t="s">
        <v>139</v>
      </c>
      <c r="F25" s="43" t="s">
        <v>139</v>
      </c>
      <c r="G25" s="17" t="s">
        <v>54</v>
      </c>
      <c r="H25" s="43" t="s">
        <v>139</v>
      </c>
      <c r="I25" s="43" t="s">
        <v>139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3" t="s">
        <v>139</v>
      </c>
      <c r="F26" s="43" t="s">
        <v>139</v>
      </c>
      <c r="G26" s="17" t="s">
        <v>54</v>
      </c>
      <c r="H26" s="43" t="s">
        <v>139</v>
      </c>
      <c r="I26" s="43" t="s">
        <v>139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3" t="s">
        <v>139</v>
      </c>
      <c r="F27" s="43" t="s">
        <v>139</v>
      </c>
      <c r="G27" s="16" t="s">
        <v>30</v>
      </c>
      <c r="H27" s="43" t="s">
        <v>139</v>
      </c>
      <c r="I27" s="43" t="s">
        <v>139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3" t="s">
        <v>139</v>
      </c>
      <c r="F28" s="43" t="s">
        <v>139</v>
      </c>
      <c r="G28" s="17" t="s">
        <v>54</v>
      </c>
      <c r="H28" s="43" t="s">
        <v>139</v>
      </c>
      <c r="I28" s="43" t="s">
        <v>139</v>
      </c>
      <c r="J28" s="5"/>
      <c r="K28" s="2"/>
      <c r="L28" s="2"/>
    </row>
    <row r="29" spans="1:12" ht="32.25" x14ac:dyDescent="0.3">
      <c r="A29" s="6" t="s">
        <v>56</v>
      </c>
      <c r="B29" s="5"/>
      <c r="C29" s="4"/>
      <c r="D29" s="18" t="s">
        <v>98</v>
      </c>
      <c r="E29" s="43" t="s">
        <v>139</v>
      </c>
      <c r="F29" s="43" t="s">
        <v>139</v>
      </c>
      <c r="G29" s="17" t="s">
        <v>54</v>
      </c>
      <c r="H29" s="43" t="s">
        <v>139</v>
      </c>
      <c r="I29" s="43" t="s">
        <v>139</v>
      </c>
      <c r="J29" s="5"/>
      <c r="L29" s="2"/>
    </row>
    <row r="30" spans="1:12" ht="32.25" x14ac:dyDescent="0.3">
      <c r="A30" s="6" t="s">
        <v>58</v>
      </c>
      <c r="B30" s="5"/>
      <c r="C30" s="4"/>
      <c r="D30" s="18" t="s">
        <v>97</v>
      </c>
      <c r="E30" s="43" t="s">
        <v>139</v>
      </c>
      <c r="F30" s="43" t="s">
        <v>139</v>
      </c>
      <c r="G30" s="17" t="s">
        <v>54</v>
      </c>
      <c r="H30" s="43" t="s">
        <v>139</v>
      </c>
      <c r="I30" s="43" t="s">
        <v>139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96</v>
      </c>
      <c r="E31" s="43" t="s">
        <v>139</v>
      </c>
      <c r="F31" s="43" t="s">
        <v>139</v>
      </c>
      <c r="G31" s="17" t="s">
        <v>55</v>
      </c>
      <c r="H31" s="43" t="s">
        <v>139</v>
      </c>
      <c r="I31" s="43" t="s">
        <v>139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3" t="s">
        <v>139</v>
      </c>
      <c r="F32" s="43" t="s">
        <v>139</v>
      </c>
      <c r="G32" s="17" t="s">
        <v>55</v>
      </c>
      <c r="H32" s="43" t="s">
        <v>139</v>
      </c>
      <c r="I32" s="43" t="s">
        <v>139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3" t="s">
        <v>139</v>
      </c>
      <c r="F33" s="43" t="s">
        <v>139</v>
      </c>
      <c r="G33" s="17" t="s">
        <v>54</v>
      </c>
      <c r="H33" s="43" t="s">
        <v>139</v>
      </c>
      <c r="I33" s="43" t="s">
        <v>139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3" t="s">
        <v>139</v>
      </c>
      <c r="F34" s="43" t="s">
        <v>139</v>
      </c>
      <c r="G34" s="16" t="s">
        <v>30</v>
      </c>
      <c r="H34" s="43" t="s">
        <v>139</v>
      </c>
      <c r="I34" s="43" t="s">
        <v>139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3" t="s">
        <v>139</v>
      </c>
      <c r="F35" s="43" t="s">
        <v>139</v>
      </c>
      <c r="G35" s="17" t="s">
        <v>55</v>
      </c>
      <c r="H35" s="43" t="s">
        <v>139</v>
      </c>
      <c r="I35" s="43" t="s">
        <v>139</v>
      </c>
      <c r="J35" s="5"/>
      <c r="L35" s="2"/>
    </row>
    <row r="36" spans="1:12" ht="18.75" x14ac:dyDescent="0.3">
      <c r="A36" s="31"/>
      <c r="B36" s="25"/>
      <c r="C36" s="25"/>
      <c r="D36" s="25"/>
      <c r="E36" s="47"/>
      <c r="F36" s="47"/>
      <c r="G36" s="14"/>
      <c r="H36" s="43"/>
      <c r="I36" s="43"/>
      <c r="J36" s="5"/>
      <c r="L36" s="2"/>
    </row>
    <row r="37" spans="1:12" ht="24" customHeight="1" x14ac:dyDescent="0.3">
      <c r="A37" s="65" t="s">
        <v>88</v>
      </c>
      <c r="B37" s="66"/>
      <c r="C37" s="66"/>
      <c r="D37" s="66"/>
      <c r="E37" s="66"/>
      <c r="F37" s="66"/>
      <c r="G37" s="67"/>
      <c r="H37" s="17"/>
      <c r="I37" s="5"/>
      <c r="J37" s="5"/>
      <c r="L37" s="2"/>
    </row>
    <row r="38" spans="1:12" ht="32.25" customHeight="1" x14ac:dyDescent="0.3">
      <c r="A38" s="6" t="s">
        <v>50</v>
      </c>
      <c r="B38" s="5"/>
      <c r="C38" s="4"/>
      <c r="D38" s="18" t="s">
        <v>129</v>
      </c>
      <c r="E38" s="43" t="s">
        <v>139</v>
      </c>
      <c r="F38" s="43" t="s">
        <v>139</v>
      </c>
      <c r="G38" s="16" t="s">
        <v>30</v>
      </c>
      <c r="H38" s="43" t="s">
        <v>139</v>
      </c>
      <c r="I38" s="43" t="s">
        <v>139</v>
      </c>
      <c r="J38" s="16"/>
      <c r="L38" s="2"/>
    </row>
    <row r="39" spans="1:12" ht="32.25" customHeight="1" x14ac:dyDescent="0.3">
      <c r="A39" s="6"/>
      <c r="B39" s="5"/>
      <c r="C39" s="4"/>
      <c r="D39" s="18" t="s">
        <v>153</v>
      </c>
      <c r="E39" s="43"/>
      <c r="F39" s="43">
        <f>1</f>
        <v>1</v>
      </c>
      <c r="G39" s="16" t="s">
        <v>31</v>
      </c>
      <c r="H39" s="43">
        <v>985.6</v>
      </c>
      <c r="I39" s="71">
        <f>F39*H39</f>
        <v>985.6</v>
      </c>
      <c r="J39" s="16" t="s">
        <v>128</v>
      </c>
      <c r="L39" s="2"/>
    </row>
    <row r="40" spans="1:12" ht="32.25" customHeight="1" x14ac:dyDescent="0.3">
      <c r="A40" s="6"/>
      <c r="B40" s="5"/>
      <c r="C40" s="4"/>
      <c r="D40" s="18" t="s">
        <v>154</v>
      </c>
      <c r="E40" s="43"/>
      <c r="F40" s="43"/>
      <c r="G40" s="16" t="s">
        <v>155</v>
      </c>
      <c r="H40" s="43" t="s">
        <v>139</v>
      </c>
      <c r="I40" s="43" t="s">
        <v>139</v>
      </c>
      <c r="J40" s="16"/>
      <c r="L40" s="2"/>
    </row>
    <row r="41" spans="1:12" ht="32.25" customHeight="1" x14ac:dyDescent="0.3">
      <c r="A41" s="6"/>
      <c r="B41" s="5"/>
      <c r="C41" s="4"/>
      <c r="D41" s="18" t="s">
        <v>187</v>
      </c>
      <c r="E41" s="43"/>
      <c r="F41" s="43">
        <f>1</f>
        <v>1</v>
      </c>
      <c r="G41" s="16" t="s">
        <v>188</v>
      </c>
      <c r="H41" s="43">
        <f>109.2/F41</f>
        <v>109.2</v>
      </c>
      <c r="I41" s="71">
        <f>F41*H41</f>
        <v>109.2</v>
      </c>
      <c r="J41" s="16" t="s">
        <v>128</v>
      </c>
      <c r="L41" s="2"/>
    </row>
    <row r="42" spans="1:12" ht="54.75" customHeight="1" x14ac:dyDescent="0.3">
      <c r="A42" s="6"/>
      <c r="B42" s="5"/>
      <c r="C42" s="4"/>
      <c r="D42" s="18" t="s">
        <v>150</v>
      </c>
      <c r="E42" s="43"/>
      <c r="F42" s="43"/>
      <c r="G42" s="16" t="s">
        <v>119</v>
      </c>
      <c r="H42" s="43"/>
      <c r="I42" s="43"/>
      <c r="J42" s="16"/>
      <c r="L42" s="2"/>
    </row>
    <row r="43" spans="1:12" ht="32.25" x14ac:dyDescent="0.3">
      <c r="A43" s="6" t="s">
        <v>51</v>
      </c>
      <c r="B43" s="5"/>
      <c r="C43" s="4"/>
      <c r="D43" s="18" t="s">
        <v>104</v>
      </c>
      <c r="E43" s="43" t="s">
        <v>139</v>
      </c>
      <c r="F43" s="43" t="s">
        <v>139</v>
      </c>
      <c r="G43" s="16" t="s">
        <v>55</v>
      </c>
      <c r="H43" s="43" t="s">
        <v>139</v>
      </c>
      <c r="I43" s="43" t="s">
        <v>139</v>
      </c>
      <c r="J43" s="16"/>
      <c r="L43" s="2"/>
    </row>
    <row r="44" spans="1:12" ht="32.25" x14ac:dyDescent="0.3">
      <c r="A44" s="6" t="s">
        <v>60</v>
      </c>
      <c r="B44" s="8"/>
      <c r="C44" s="4"/>
      <c r="D44" s="18" t="s">
        <v>47</v>
      </c>
      <c r="E44" s="43" t="s">
        <v>139</v>
      </c>
      <c r="F44" s="43" t="s">
        <v>139</v>
      </c>
      <c r="G44" s="17" t="s">
        <v>54</v>
      </c>
      <c r="H44" s="43" t="s">
        <v>139</v>
      </c>
      <c r="I44" s="43" t="s">
        <v>139</v>
      </c>
      <c r="J44" s="5"/>
      <c r="L44" s="2"/>
    </row>
    <row r="45" spans="1:12" ht="18.75" x14ac:dyDescent="0.3">
      <c r="A45" s="6" t="s">
        <v>62</v>
      </c>
      <c r="B45" s="5"/>
      <c r="C45" s="4"/>
      <c r="D45" s="18" t="s">
        <v>52</v>
      </c>
      <c r="E45" s="43" t="s">
        <v>139</v>
      </c>
      <c r="F45" s="43" t="s">
        <v>139</v>
      </c>
      <c r="G45" s="17" t="s">
        <v>54</v>
      </c>
      <c r="H45" s="43" t="s">
        <v>139</v>
      </c>
      <c r="I45" s="43" t="s">
        <v>139</v>
      </c>
      <c r="J45" s="5"/>
      <c r="L45" s="2"/>
    </row>
    <row r="46" spans="1:12" ht="32.25" x14ac:dyDescent="0.3">
      <c r="A46" s="6" t="s">
        <v>63</v>
      </c>
      <c r="B46" s="5"/>
      <c r="C46" s="4"/>
      <c r="D46" s="18" t="s">
        <v>65</v>
      </c>
      <c r="E46" s="43" t="s">
        <v>139</v>
      </c>
      <c r="F46" s="43" t="s">
        <v>139</v>
      </c>
      <c r="G46" s="16" t="s">
        <v>30</v>
      </c>
      <c r="H46" s="43" t="s">
        <v>139</v>
      </c>
      <c r="I46" s="43" t="s">
        <v>139</v>
      </c>
      <c r="J46" s="5"/>
      <c r="L46" s="2"/>
    </row>
    <row r="47" spans="1:12" ht="18.75" x14ac:dyDescent="0.3">
      <c r="A47" s="6" t="s">
        <v>59</v>
      </c>
      <c r="B47" s="8"/>
      <c r="C47" s="4"/>
      <c r="D47" s="4" t="s">
        <v>48</v>
      </c>
      <c r="E47" s="43" t="s">
        <v>139</v>
      </c>
      <c r="F47" s="43" t="s">
        <v>139</v>
      </c>
      <c r="G47" s="17" t="s">
        <v>54</v>
      </c>
      <c r="H47" s="43" t="s">
        <v>139</v>
      </c>
      <c r="I47" s="43" t="s">
        <v>139</v>
      </c>
      <c r="J47" s="5"/>
      <c r="L47" s="2"/>
    </row>
    <row r="48" spans="1:12" ht="24" customHeight="1" x14ac:dyDescent="0.3">
      <c r="A48" s="6" t="s">
        <v>61</v>
      </c>
      <c r="B48" s="8"/>
      <c r="C48" s="4"/>
      <c r="D48" s="4" t="s">
        <v>49</v>
      </c>
      <c r="E48" s="43" t="s">
        <v>139</v>
      </c>
      <c r="F48" s="43" t="s">
        <v>139</v>
      </c>
      <c r="G48" s="17" t="s">
        <v>54</v>
      </c>
      <c r="H48" s="43" t="s">
        <v>139</v>
      </c>
      <c r="I48" s="43" t="s">
        <v>139</v>
      </c>
      <c r="J48" s="5"/>
      <c r="L48" s="2"/>
    </row>
    <row r="49" spans="1:12" ht="36.75" customHeight="1" x14ac:dyDescent="0.3">
      <c r="A49" s="6" t="s">
        <v>148</v>
      </c>
      <c r="B49" s="8"/>
      <c r="C49" s="4"/>
      <c r="D49" s="18" t="s">
        <v>149</v>
      </c>
      <c r="E49" s="43" t="s">
        <v>139</v>
      </c>
      <c r="F49" s="43" t="s">
        <v>139</v>
      </c>
      <c r="G49" s="17" t="s">
        <v>30</v>
      </c>
      <c r="H49" s="43" t="s">
        <v>139</v>
      </c>
      <c r="I49" s="43" t="s">
        <v>139</v>
      </c>
      <c r="J49" s="16"/>
      <c r="L49" s="2"/>
    </row>
    <row r="50" spans="1:12" ht="18.75" x14ac:dyDescent="0.3">
      <c r="A50" s="6" t="s">
        <v>66</v>
      </c>
      <c r="B50" s="5"/>
      <c r="C50" s="4"/>
      <c r="D50" s="4" t="s">
        <v>95</v>
      </c>
      <c r="E50" s="43" t="s">
        <v>139</v>
      </c>
      <c r="F50" s="43" t="s">
        <v>139</v>
      </c>
      <c r="G50" s="17" t="s">
        <v>55</v>
      </c>
      <c r="H50" s="43" t="s">
        <v>139</v>
      </c>
      <c r="I50" s="43" t="s">
        <v>139</v>
      </c>
      <c r="J50" s="5"/>
      <c r="L50" s="2"/>
    </row>
    <row r="51" spans="1:12" ht="18.75" x14ac:dyDescent="0.3">
      <c r="A51" s="31"/>
      <c r="B51" s="25"/>
      <c r="C51" s="25"/>
      <c r="D51" s="25"/>
      <c r="E51" s="47"/>
      <c r="F51" s="47"/>
      <c r="G51" s="14"/>
      <c r="H51" s="43"/>
      <c r="I51" s="43">
        <f>SUM(I39:I50)</f>
        <v>1094.8</v>
      </c>
      <c r="J51" s="5"/>
      <c r="L51" s="2"/>
    </row>
    <row r="52" spans="1:12" ht="18.75" x14ac:dyDescent="0.3">
      <c r="A52" s="65" t="s">
        <v>68</v>
      </c>
      <c r="B52" s="66"/>
      <c r="C52" s="66"/>
      <c r="D52" s="66"/>
      <c r="E52" s="66"/>
      <c r="F52" s="66"/>
      <c r="G52" s="67"/>
      <c r="H52" s="21"/>
      <c r="I52" s="5"/>
      <c r="J52" s="5"/>
      <c r="L52" s="2"/>
    </row>
    <row r="53" spans="1:12" ht="37.5" x14ac:dyDescent="0.25">
      <c r="A53" s="9" t="s">
        <v>29</v>
      </c>
      <c r="B53" s="8"/>
      <c r="C53" s="4"/>
      <c r="D53" s="18" t="s">
        <v>151</v>
      </c>
      <c r="E53" s="43"/>
      <c r="F53" s="43"/>
      <c r="G53" s="16" t="s">
        <v>55</v>
      </c>
      <c r="H53" s="43"/>
      <c r="I53" s="43"/>
      <c r="J53" s="16"/>
      <c r="L53" s="2"/>
    </row>
    <row r="54" spans="1:12" ht="46.5" customHeight="1" x14ac:dyDescent="0.25">
      <c r="A54" s="9" t="s">
        <v>94</v>
      </c>
      <c r="B54" s="8"/>
      <c r="C54" s="4"/>
      <c r="D54" s="46" t="s">
        <v>138</v>
      </c>
      <c r="E54" s="43"/>
      <c r="F54" s="43"/>
      <c r="G54" s="16" t="s">
        <v>119</v>
      </c>
      <c r="H54" s="43" t="s">
        <v>139</v>
      </c>
      <c r="I54" s="43" t="s">
        <v>139</v>
      </c>
      <c r="J54" s="16"/>
      <c r="L54" s="2"/>
    </row>
    <row r="55" spans="1:12" ht="46.5" customHeight="1" x14ac:dyDescent="0.25">
      <c r="A55" s="9"/>
      <c r="B55" s="8"/>
      <c r="C55" s="4"/>
      <c r="D55" s="46" t="s">
        <v>117</v>
      </c>
      <c r="E55" s="43"/>
      <c r="F55" s="43">
        <f>84</f>
        <v>84</v>
      </c>
      <c r="G55" s="16" t="s">
        <v>30</v>
      </c>
      <c r="H55" s="54">
        <f>7017.8/F55</f>
        <v>83.545238095238091</v>
      </c>
      <c r="I55" s="43">
        <f t="shared" ref="I55:I68" si="0">F55*H55</f>
        <v>7017.7999999999993</v>
      </c>
      <c r="J55" s="16" t="s">
        <v>124</v>
      </c>
      <c r="L55" s="2"/>
    </row>
    <row r="56" spans="1:12" ht="46.5" customHeight="1" x14ac:dyDescent="0.25">
      <c r="A56" s="9"/>
      <c r="B56" s="8"/>
      <c r="C56" s="4"/>
      <c r="D56" s="46" t="s">
        <v>118</v>
      </c>
      <c r="E56" s="43"/>
      <c r="F56" s="43">
        <f>30</f>
        <v>30</v>
      </c>
      <c r="G56" s="16" t="s">
        <v>30</v>
      </c>
      <c r="H56" s="43">
        <f>2533.8/F56</f>
        <v>84.460000000000008</v>
      </c>
      <c r="I56" s="43">
        <f t="shared" si="0"/>
        <v>2533.8000000000002</v>
      </c>
      <c r="J56" s="16" t="s">
        <v>124</v>
      </c>
      <c r="L56" s="2"/>
    </row>
    <row r="57" spans="1:12" ht="46.5" customHeight="1" x14ac:dyDescent="0.25">
      <c r="A57" s="9"/>
      <c r="B57" s="8"/>
      <c r="C57" s="4"/>
      <c r="D57" s="46" t="s">
        <v>181</v>
      </c>
      <c r="E57" s="43"/>
      <c r="F57" s="43">
        <f>2</f>
        <v>2</v>
      </c>
      <c r="G57" s="16" t="s">
        <v>31</v>
      </c>
      <c r="H57" s="43">
        <f>2746.6/F57</f>
        <v>1373.3</v>
      </c>
      <c r="I57" s="43">
        <f t="shared" ref="I57:I58" si="1">F57*H57</f>
        <v>2746.6</v>
      </c>
      <c r="J57" s="16" t="s">
        <v>156</v>
      </c>
      <c r="L57" s="2"/>
    </row>
    <row r="58" spans="1:12" ht="46.5" customHeight="1" x14ac:dyDescent="0.25">
      <c r="A58" s="9"/>
      <c r="B58" s="8"/>
      <c r="C58" s="4"/>
      <c r="D58" s="46" t="s">
        <v>182</v>
      </c>
      <c r="E58" s="43"/>
      <c r="F58" s="43">
        <f>2</f>
        <v>2</v>
      </c>
      <c r="G58" s="16" t="s">
        <v>31</v>
      </c>
      <c r="H58" s="43">
        <f>8581.2/F58</f>
        <v>4290.6000000000004</v>
      </c>
      <c r="I58" s="43">
        <f t="shared" si="1"/>
        <v>8581.2000000000007</v>
      </c>
      <c r="J58" s="16" t="s">
        <v>156</v>
      </c>
      <c r="L58" s="2"/>
    </row>
    <row r="59" spans="1:12" ht="46.5" customHeight="1" x14ac:dyDescent="0.25">
      <c r="A59" s="9"/>
      <c r="B59" s="8"/>
      <c r="C59" s="4"/>
      <c r="D59" s="46" t="s">
        <v>161</v>
      </c>
      <c r="E59" s="43"/>
      <c r="F59" s="43"/>
      <c r="G59" s="16" t="s">
        <v>31</v>
      </c>
      <c r="H59" s="43"/>
      <c r="I59" s="43"/>
      <c r="J59" s="16"/>
      <c r="L59" s="2"/>
    </row>
    <row r="60" spans="1:12" ht="46.5" customHeight="1" x14ac:dyDescent="0.25">
      <c r="A60" s="9"/>
      <c r="B60" s="8"/>
      <c r="C60" s="4"/>
      <c r="D60" s="46" t="s">
        <v>162</v>
      </c>
      <c r="E60" s="43"/>
      <c r="F60" s="43"/>
      <c r="G60" s="16" t="s">
        <v>31</v>
      </c>
      <c r="H60" s="43"/>
      <c r="I60" s="43"/>
      <c r="J60" s="16"/>
      <c r="L60" s="2"/>
    </row>
    <row r="61" spans="1:12" ht="46.5" customHeight="1" x14ac:dyDescent="0.25">
      <c r="A61" s="9"/>
      <c r="B61" s="8"/>
      <c r="C61" s="4"/>
      <c r="D61" s="46" t="s">
        <v>173</v>
      </c>
      <c r="E61" s="43"/>
      <c r="F61" s="43"/>
      <c r="G61" s="16" t="s">
        <v>174</v>
      </c>
      <c r="H61" s="43"/>
      <c r="I61" s="43"/>
      <c r="J61" s="16"/>
      <c r="L61" s="2"/>
    </row>
    <row r="62" spans="1:12" ht="46.5" customHeight="1" x14ac:dyDescent="0.25">
      <c r="A62" s="9"/>
      <c r="B62" s="8"/>
      <c r="C62" s="4"/>
      <c r="D62" s="46" t="s">
        <v>144</v>
      </c>
      <c r="E62" s="43"/>
      <c r="F62" s="43">
        <f>2</f>
        <v>2</v>
      </c>
      <c r="G62" s="16" t="s">
        <v>145</v>
      </c>
      <c r="H62" s="43">
        <f>2346.8/F62</f>
        <v>1173.4000000000001</v>
      </c>
      <c r="I62" s="71">
        <f t="shared" si="0"/>
        <v>2346.8000000000002</v>
      </c>
      <c r="J62" s="16" t="s">
        <v>124</v>
      </c>
      <c r="L62" s="2"/>
    </row>
    <row r="63" spans="1:12" ht="46.5" customHeight="1" x14ac:dyDescent="0.25">
      <c r="A63" s="9"/>
      <c r="B63" s="8"/>
      <c r="C63" s="4"/>
      <c r="D63" s="46" t="s">
        <v>180</v>
      </c>
      <c r="E63" s="43"/>
      <c r="F63" s="43">
        <f>2+1</f>
        <v>3</v>
      </c>
      <c r="G63" s="16" t="s">
        <v>145</v>
      </c>
      <c r="H63" s="54">
        <f>(2584.2+1292.8)/F63</f>
        <v>1292.3333333333333</v>
      </c>
      <c r="I63" s="43">
        <f t="shared" ref="I63" si="2">F63*H63</f>
        <v>3877</v>
      </c>
      <c r="J63" s="16" t="s">
        <v>122</v>
      </c>
      <c r="L63" s="2"/>
    </row>
    <row r="64" spans="1:12" ht="59.25" customHeight="1" x14ac:dyDescent="0.25">
      <c r="A64" s="9"/>
      <c r="B64" s="8"/>
      <c r="C64" s="4"/>
      <c r="D64" s="46" t="s">
        <v>164</v>
      </c>
      <c r="E64" s="43"/>
      <c r="F64" s="43"/>
      <c r="G64" s="16" t="s">
        <v>30</v>
      </c>
      <c r="H64" s="43"/>
      <c r="I64" s="43"/>
      <c r="J64" s="16"/>
      <c r="L64" s="2"/>
    </row>
    <row r="65" spans="1:12" ht="18.75" x14ac:dyDescent="0.25">
      <c r="A65" s="9" t="s">
        <v>85</v>
      </c>
      <c r="B65" s="8"/>
      <c r="C65" s="4"/>
      <c r="D65" s="18" t="s">
        <v>172</v>
      </c>
      <c r="E65" s="43"/>
      <c r="F65" s="43"/>
      <c r="G65" s="16" t="s">
        <v>55</v>
      </c>
      <c r="H65" s="43"/>
      <c r="I65" s="43"/>
      <c r="J65" s="16"/>
      <c r="L65" s="2"/>
    </row>
    <row r="66" spans="1:12" ht="18.75" x14ac:dyDescent="0.25">
      <c r="A66" s="9"/>
      <c r="B66" s="8"/>
      <c r="C66" s="4"/>
      <c r="D66" s="18" t="s">
        <v>183</v>
      </c>
      <c r="E66" s="43"/>
      <c r="F66" s="43">
        <v>2</v>
      </c>
      <c r="G66" s="16" t="s">
        <v>55</v>
      </c>
      <c r="H66" s="43">
        <f>2263/F66</f>
        <v>1131.5</v>
      </c>
      <c r="I66" s="71">
        <f t="shared" si="0"/>
        <v>2263</v>
      </c>
      <c r="J66" s="16" t="s">
        <v>156</v>
      </c>
      <c r="L66" s="2"/>
    </row>
    <row r="67" spans="1:12" ht="18.75" x14ac:dyDescent="0.25">
      <c r="A67" s="9"/>
      <c r="B67" s="8"/>
      <c r="C67" s="4"/>
      <c r="D67" s="18" t="s">
        <v>158</v>
      </c>
      <c r="E67" s="43"/>
      <c r="F67" s="43"/>
      <c r="G67" s="16" t="s">
        <v>159</v>
      </c>
      <c r="H67" s="43"/>
      <c r="I67" s="43"/>
      <c r="J67" s="16"/>
      <c r="L67" s="2"/>
    </row>
    <row r="68" spans="1:12" ht="31.5" x14ac:dyDescent="0.25">
      <c r="A68" s="9"/>
      <c r="B68" s="8"/>
      <c r="C68" s="4"/>
      <c r="D68" s="18" t="s">
        <v>160</v>
      </c>
      <c r="E68" s="43"/>
      <c r="F68" s="43">
        <f>4</f>
        <v>4</v>
      </c>
      <c r="G68" s="16" t="s">
        <v>31</v>
      </c>
      <c r="H68" s="43">
        <f>11990.4/F68</f>
        <v>2997.6</v>
      </c>
      <c r="I68" s="43">
        <f t="shared" si="0"/>
        <v>11990.4</v>
      </c>
      <c r="J68" s="16" t="s">
        <v>124</v>
      </c>
      <c r="L68" s="2"/>
    </row>
    <row r="69" spans="1:12" ht="18.75" x14ac:dyDescent="0.25">
      <c r="A69" s="9" t="s">
        <v>20</v>
      </c>
      <c r="B69" s="8"/>
      <c r="C69" s="4"/>
      <c r="D69" s="18" t="s">
        <v>69</v>
      </c>
      <c r="E69" s="43" t="s">
        <v>139</v>
      </c>
      <c r="F69" s="43" t="s">
        <v>139</v>
      </c>
      <c r="G69" s="16" t="s">
        <v>30</v>
      </c>
      <c r="H69" s="43" t="s">
        <v>139</v>
      </c>
      <c r="I69" s="43" t="s">
        <v>139</v>
      </c>
      <c r="J69" s="16"/>
      <c r="L69" s="2"/>
    </row>
    <row r="70" spans="1:12" ht="31.5" x14ac:dyDescent="0.25">
      <c r="A70" s="9" t="s">
        <v>21</v>
      </c>
      <c r="B70" s="8"/>
      <c r="C70" s="4"/>
      <c r="D70" s="18" t="s">
        <v>71</v>
      </c>
      <c r="E70" s="43" t="s">
        <v>139</v>
      </c>
      <c r="F70" s="43" t="s">
        <v>139</v>
      </c>
      <c r="G70" s="16" t="s">
        <v>55</v>
      </c>
      <c r="H70" s="43" t="s">
        <v>139</v>
      </c>
      <c r="I70" s="43" t="s">
        <v>139</v>
      </c>
      <c r="J70" s="16"/>
      <c r="L70" s="2"/>
    </row>
    <row r="71" spans="1:12" ht="18.75" x14ac:dyDescent="0.25">
      <c r="A71" s="48"/>
      <c r="B71" s="49"/>
      <c r="C71" s="25"/>
      <c r="D71" s="33"/>
      <c r="E71" s="47"/>
      <c r="F71" s="47"/>
      <c r="G71" s="34"/>
      <c r="H71" s="43"/>
      <c r="I71" s="43">
        <f>SUM(I53:I70)</f>
        <v>41356.6</v>
      </c>
      <c r="J71" s="16"/>
      <c r="L71" s="2"/>
    </row>
    <row r="72" spans="1:12" ht="18.75" x14ac:dyDescent="0.3">
      <c r="A72" s="61" t="s">
        <v>72</v>
      </c>
      <c r="B72" s="62"/>
      <c r="C72" s="62"/>
      <c r="D72" s="62"/>
      <c r="E72" s="62"/>
      <c r="F72" s="62"/>
      <c r="G72" s="63"/>
      <c r="H72" s="22"/>
      <c r="I72" s="5"/>
      <c r="J72" s="5"/>
      <c r="L72" s="2"/>
    </row>
    <row r="73" spans="1:12" ht="37.5" x14ac:dyDescent="0.25">
      <c r="A73" s="9" t="s">
        <v>94</v>
      </c>
      <c r="B73" s="8"/>
      <c r="C73" s="4"/>
      <c r="D73" s="4" t="s">
        <v>103</v>
      </c>
      <c r="E73" s="43" t="s">
        <v>139</v>
      </c>
      <c r="F73" s="43" t="s">
        <v>139</v>
      </c>
      <c r="G73" s="16" t="s">
        <v>55</v>
      </c>
      <c r="H73" s="43" t="s">
        <v>139</v>
      </c>
      <c r="I73" s="43" t="s">
        <v>139</v>
      </c>
      <c r="J73" s="5"/>
      <c r="L73" s="2"/>
    </row>
    <row r="74" spans="1:12" ht="18.75" x14ac:dyDescent="0.25">
      <c r="A74" s="9" t="s">
        <v>85</v>
      </c>
      <c r="B74" s="8"/>
      <c r="C74" s="4"/>
      <c r="D74" s="18" t="s">
        <v>70</v>
      </c>
      <c r="E74" s="43" t="s">
        <v>139</v>
      </c>
      <c r="F74" s="43" t="s">
        <v>139</v>
      </c>
      <c r="G74" s="17" t="s">
        <v>55</v>
      </c>
      <c r="H74" s="43" t="s">
        <v>139</v>
      </c>
      <c r="I74" s="43" t="s">
        <v>139</v>
      </c>
      <c r="J74" s="5"/>
      <c r="L74" s="2"/>
    </row>
    <row r="75" spans="1:12" ht="31.5" x14ac:dyDescent="0.25">
      <c r="A75" s="9" t="s">
        <v>21</v>
      </c>
      <c r="B75" s="8"/>
      <c r="C75" s="4"/>
      <c r="D75" s="18" t="s">
        <v>71</v>
      </c>
      <c r="E75" s="43" t="s">
        <v>139</v>
      </c>
      <c r="F75" s="43" t="s">
        <v>139</v>
      </c>
      <c r="G75" s="17" t="s">
        <v>55</v>
      </c>
      <c r="H75" s="43" t="s">
        <v>139</v>
      </c>
      <c r="I75" s="43" t="s">
        <v>139</v>
      </c>
      <c r="J75" s="5"/>
      <c r="L75" s="2"/>
    </row>
    <row r="76" spans="1:12" ht="18.75" x14ac:dyDescent="0.25">
      <c r="A76" s="48"/>
      <c r="B76" s="49"/>
      <c r="C76" s="25"/>
      <c r="D76" s="33"/>
      <c r="E76" s="47"/>
      <c r="F76" s="47"/>
      <c r="G76" s="14"/>
      <c r="H76" s="43"/>
      <c r="I76" s="43"/>
      <c r="J76" s="5"/>
      <c r="L76" s="2"/>
    </row>
    <row r="77" spans="1:12" ht="18.75" x14ac:dyDescent="0.3">
      <c r="A77" s="61" t="s">
        <v>73</v>
      </c>
      <c r="B77" s="62"/>
      <c r="C77" s="62"/>
      <c r="D77" s="62"/>
      <c r="E77" s="62"/>
      <c r="F77" s="62"/>
      <c r="G77" s="63"/>
      <c r="H77" s="16"/>
      <c r="I77" s="5"/>
      <c r="J77" s="5"/>
      <c r="L77" s="2"/>
    </row>
    <row r="78" spans="1:12" ht="37.5" x14ac:dyDescent="0.25">
      <c r="A78" s="9" t="s">
        <v>94</v>
      </c>
      <c r="B78" s="8"/>
      <c r="C78" s="4"/>
      <c r="D78" s="18" t="s">
        <v>177</v>
      </c>
      <c r="E78" s="43"/>
      <c r="F78" s="43">
        <f>2+2+2+2+2+2+2+2+2+2+2</f>
        <v>22</v>
      </c>
      <c r="G78" s="16" t="s">
        <v>178</v>
      </c>
      <c r="H78" s="54">
        <f>(1263+1263+1263+1291.6+1291.6+1291.6+1325+1325.2+1367+1367+685.2)/F78/2</f>
        <v>312.11818181818188</v>
      </c>
      <c r="I78" s="43">
        <f>F78*H78</f>
        <v>6866.6000000000013</v>
      </c>
      <c r="J78" s="16" t="s">
        <v>122</v>
      </c>
      <c r="L78" s="2"/>
    </row>
    <row r="79" spans="1:12" ht="31.5" x14ac:dyDescent="0.25">
      <c r="A79" s="9"/>
      <c r="B79" s="8"/>
      <c r="C79" s="4"/>
      <c r="D79" s="18" t="s">
        <v>146</v>
      </c>
      <c r="E79" s="43"/>
      <c r="F79" s="43"/>
      <c r="G79" s="16" t="s">
        <v>30</v>
      </c>
      <c r="H79" s="43"/>
      <c r="I79" s="43"/>
      <c r="J79" s="16"/>
      <c r="L79" s="2"/>
    </row>
    <row r="80" spans="1:12" ht="78.75" x14ac:dyDescent="0.25">
      <c r="A80" s="9"/>
      <c r="B80" s="8"/>
      <c r="C80" s="4"/>
      <c r="D80" s="18" t="s">
        <v>165</v>
      </c>
      <c r="E80" s="43"/>
      <c r="F80" s="43"/>
      <c r="G80" s="16" t="s">
        <v>147</v>
      </c>
      <c r="H80" s="43"/>
      <c r="I80" s="43"/>
      <c r="J80" s="16"/>
      <c r="L80" s="2"/>
    </row>
    <row r="81" spans="1:12" ht="63" x14ac:dyDescent="0.25">
      <c r="A81" s="9"/>
      <c r="B81" s="8"/>
      <c r="C81" s="4"/>
      <c r="D81" s="18" t="s">
        <v>166</v>
      </c>
      <c r="E81" s="43"/>
      <c r="F81" s="43"/>
      <c r="G81" s="16" t="s">
        <v>30</v>
      </c>
      <c r="H81" s="43"/>
      <c r="I81" s="43"/>
      <c r="J81" s="16"/>
      <c r="L81" s="2"/>
    </row>
    <row r="82" spans="1:12" ht="31.5" x14ac:dyDescent="0.25">
      <c r="A82" s="9"/>
      <c r="B82" s="8"/>
      <c r="C82" s="4"/>
      <c r="D82" s="18" t="s">
        <v>167</v>
      </c>
      <c r="E82" s="43"/>
      <c r="F82" s="43"/>
      <c r="G82" s="16" t="s">
        <v>30</v>
      </c>
      <c r="H82" s="43"/>
      <c r="I82" s="43"/>
      <c r="J82" s="16"/>
      <c r="L82" s="2"/>
    </row>
    <row r="83" spans="1:12" ht="78.75" x14ac:dyDescent="0.25">
      <c r="A83" s="9"/>
      <c r="B83" s="8"/>
      <c r="C83" s="4"/>
      <c r="D83" s="18" t="s">
        <v>168</v>
      </c>
      <c r="E83" s="43"/>
      <c r="F83" s="43"/>
      <c r="G83" s="16" t="s">
        <v>147</v>
      </c>
      <c r="H83" s="43"/>
      <c r="I83" s="43"/>
      <c r="J83" s="16"/>
      <c r="L83" s="2"/>
    </row>
    <row r="84" spans="1:12" ht="63" x14ac:dyDescent="0.25">
      <c r="A84" s="9"/>
      <c r="B84" s="8"/>
      <c r="C84" s="4"/>
      <c r="D84" s="18" t="s">
        <v>169</v>
      </c>
      <c r="E84" s="43"/>
      <c r="F84" s="43"/>
      <c r="G84" s="16" t="s">
        <v>30</v>
      </c>
      <c r="H84" s="43"/>
      <c r="I84" s="43"/>
      <c r="J84" s="16"/>
      <c r="L84" s="2"/>
    </row>
    <row r="85" spans="1:12" ht="47.25" x14ac:dyDescent="0.25">
      <c r="A85" s="9"/>
      <c r="B85" s="8"/>
      <c r="C85" s="4"/>
      <c r="D85" s="18" t="s">
        <v>170</v>
      </c>
      <c r="E85" s="43"/>
      <c r="F85" s="43"/>
      <c r="G85" s="16" t="s">
        <v>171</v>
      </c>
      <c r="H85" s="43"/>
      <c r="I85" s="43"/>
      <c r="J85" s="16"/>
      <c r="L85" s="2"/>
    </row>
    <row r="86" spans="1:12" ht="18.75" x14ac:dyDescent="0.25">
      <c r="A86" s="9"/>
      <c r="B86" s="8"/>
      <c r="C86" s="4"/>
      <c r="D86" s="18" t="s">
        <v>163</v>
      </c>
      <c r="E86" s="43"/>
      <c r="F86" s="43"/>
      <c r="G86" s="16" t="s">
        <v>55</v>
      </c>
      <c r="H86" s="43"/>
      <c r="I86" s="43"/>
      <c r="J86" s="16"/>
      <c r="L86" s="2"/>
    </row>
    <row r="87" spans="1:12" ht="18.75" x14ac:dyDescent="0.25">
      <c r="A87" s="9"/>
      <c r="B87" s="8"/>
      <c r="C87" s="4"/>
      <c r="D87" s="46" t="s">
        <v>184</v>
      </c>
      <c r="E87" s="43"/>
      <c r="F87" s="43">
        <f>1</f>
        <v>1</v>
      </c>
      <c r="G87" s="16" t="s">
        <v>174</v>
      </c>
      <c r="H87" s="43">
        <f>914.6/F87</f>
        <v>914.6</v>
      </c>
      <c r="I87" s="71">
        <f t="shared" ref="I87" si="3">F87*H87</f>
        <v>914.6</v>
      </c>
      <c r="J87" s="16" t="s">
        <v>156</v>
      </c>
      <c r="L87" s="2"/>
    </row>
    <row r="88" spans="1:12" ht="18.75" x14ac:dyDescent="0.25">
      <c r="A88" s="9" t="s">
        <v>85</v>
      </c>
      <c r="B88" s="8"/>
      <c r="C88" s="4"/>
      <c r="D88" s="18" t="s">
        <v>70</v>
      </c>
      <c r="E88" s="43" t="s">
        <v>139</v>
      </c>
      <c r="F88" s="43" t="s">
        <v>139</v>
      </c>
      <c r="G88" s="17" t="s">
        <v>55</v>
      </c>
      <c r="H88" s="43" t="s">
        <v>139</v>
      </c>
      <c r="I88" s="43" t="s">
        <v>139</v>
      </c>
      <c r="J88" s="5"/>
      <c r="L88" s="2"/>
    </row>
    <row r="89" spans="1:12" ht="18.75" x14ac:dyDescent="0.25">
      <c r="A89" s="9"/>
      <c r="B89" s="8"/>
      <c r="C89" s="4"/>
      <c r="D89" s="18" t="s">
        <v>185</v>
      </c>
      <c r="E89" s="43"/>
      <c r="F89" s="43">
        <f>1</f>
        <v>1</v>
      </c>
      <c r="G89" s="16" t="s">
        <v>55</v>
      </c>
      <c r="H89" s="43">
        <f>1133.2/F89</f>
        <v>1133.2</v>
      </c>
      <c r="I89" s="71">
        <f t="shared" ref="I89" si="4">F89*H89</f>
        <v>1133.2</v>
      </c>
      <c r="J89" s="16" t="s">
        <v>156</v>
      </c>
      <c r="L89" s="2"/>
    </row>
    <row r="90" spans="1:12" ht="31.5" x14ac:dyDescent="0.25">
      <c r="A90" s="9" t="s">
        <v>21</v>
      </c>
      <c r="B90" s="8"/>
      <c r="C90" s="4"/>
      <c r="D90" s="18" t="s">
        <v>71</v>
      </c>
      <c r="E90" s="43" t="s">
        <v>139</v>
      </c>
      <c r="F90" s="43" t="s">
        <v>139</v>
      </c>
      <c r="G90" s="17" t="s">
        <v>55</v>
      </c>
      <c r="H90" s="43" t="s">
        <v>139</v>
      </c>
      <c r="I90" s="43" t="s">
        <v>139</v>
      </c>
      <c r="J90" s="5"/>
      <c r="L90" s="2"/>
    </row>
    <row r="91" spans="1:12" ht="18.75" x14ac:dyDescent="0.25">
      <c r="A91" s="48"/>
      <c r="B91" s="49"/>
      <c r="C91" s="25"/>
      <c r="D91" s="33"/>
      <c r="E91" s="47"/>
      <c r="F91" s="47"/>
      <c r="G91" s="14"/>
      <c r="H91" s="43"/>
      <c r="I91" s="43">
        <f>SUM(I78:I90)</f>
        <v>8914.4000000000015</v>
      </c>
      <c r="J91" s="5"/>
      <c r="L91" s="2"/>
    </row>
    <row r="92" spans="1:12" ht="18.75" x14ac:dyDescent="0.3">
      <c r="A92" s="61" t="s">
        <v>74</v>
      </c>
      <c r="B92" s="62"/>
      <c r="C92" s="62"/>
      <c r="D92" s="62"/>
      <c r="E92" s="62"/>
      <c r="F92" s="62"/>
      <c r="G92" s="63"/>
      <c r="H92" s="22"/>
      <c r="I92" s="5"/>
      <c r="J92" s="5"/>
      <c r="L92" s="2"/>
    </row>
    <row r="93" spans="1:12" ht="37.5" x14ac:dyDescent="0.25">
      <c r="A93" s="9" t="s">
        <v>101</v>
      </c>
      <c r="B93" s="8"/>
      <c r="C93" s="4"/>
      <c r="D93" s="4" t="s">
        <v>179</v>
      </c>
      <c r="E93" s="43"/>
      <c r="F93" s="43">
        <f>2+2+2+2+2+2+2+2+2+2+2</f>
        <v>22</v>
      </c>
      <c r="G93" s="16" t="s">
        <v>178</v>
      </c>
      <c r="H93" s="54">
        <f>(1263+1263+1263+1291.6+1291.6+1291.6+1325+1325.2+1367+1367+685.2)/F93/2</f>
        <v>312.11818181818188</v>
      </c>
      <c r="I93" s="43">
        <f>F93*H93</f>
        <v>6866.6000000000013</v>
      </c>
      <c r="J93" s="16" t="s">
        <v>122</v>
      </c>
      <c r="L93" s="2"/>
    </row>
    <row r="94" spans="1:12" ht="31.5" x14ac:dyDescent="0.25">
      <c r="A94" s="9"/>
      <c r="B94" s="8"/>
      <c r="C94" s="4"/>
      <c r="D94" s="18" t="s">
        <v>152</v>
      </c>
      <c r="E94" s="43"/>
      <c r="F94" s="43"/>
      <c r="G94" s="16"/>
      <c r="H94" s="43"/>
      <c r="I94" s="43"/>
      <c r="J94" s="16"/>
      <c r="L94" s="2"/>
    </row>
    <row r="95" spans="1:12" ht="18.75" x14ac:dyDescent="0.25">
      <c r="A95" s="9"/>
      <c r="B95" s="8"/>
      <c r="C95" s="4"/>
      <c r="D95" s="4" t="s">
        <v>143</v>
      </c>
      <c r="E95" s="34"/>
      <c r="F95" s="16">
        <f>3+5+2</f>
        <v>10</v>
      </c>
      <c r="G95" s="16" t="s">
        <v>30</v>
      </c>
      <c r="H95" s="37">
        <f>(2929.8+4883.6+2049.2)/F95</f>
        <v>986.26</v>
      </c>
      <c r="I95" s="37">
        <f>F95*H95</f>
        <v>9862.6</v>
      </c>
      <c r="J95" s="16" t="s">
        <v>122</v>
      </c>
      <c r="L95" s="2"/>
    </row>
    <row r="96" spans="1:12" ht="18.75" x14ac:dyDescent="0.25">
      <c r="A96" s="9"/>
      <c r="B96" s="8"/>
      <c r="C96" s="4"/>
      <c r="D96" s="4" t="s">
        <v>120</v>
      </c>
      <c r="E96" s="34"/>
      <c r="F96" s="16">
        <f>2+2+3+3</f>
        <v>10</v>
      </c>
      <c r="G96" s="16" t="s">
        <v>30</v>
      </c>
      <c r="H96" s="37">
        <f>(602+615.6+948.6+948.8)/F96</f>
        <v>311.5</v>
      </c>
      <c r="I96" s="37">
        <f>F96*H96</f>
        <v>3115</v>
      </c>
      <c r="J96" s="16" t="s">
        <v>122</v>
      </c>
      <c r="L96" s="2"/>
    </row>
    <row r="97" spans="1:12" ht="18.75" x14ac:dyDescent="0.25">
      <c r="A97" s="9" t="s">
        <v>22</v>
      </c>
      <c r="B97" s="8"/>
      <c r="C97" s="4"/>
      <c r="D97" s="4" t="s">
        <v>78</v>
      </c>
      <c r="E97" s="43" t="s">
        <v>139</v>
      </c>
      <c r="F97" s="43" t="s">
        <v>139</v>
      </c>
      <c r="G97" s="16" t="s">
        <v>30</v>
      </c>
      <c r="H97" s="43" t="s">
        <v>139</v>
      </c>
      <c r="I97" s="43" t="s">
        <v>139</v>
      </c>
      <c r="J97" s="5"/>
      <c r="L97" s="2"/>
    </row>
    <row r="98" spans="1:12" ht="18.75" x14ac:dyDescent="0.25">
      <c r="A98" s="48"/>
      <c r="B98" s="49"/>
      <c r="C98" s="25"/>
      <c r="D98" s="25"/>
      <c r="E98" s="47"/>
      <c r="F98" s="47"/>
      <c r="G98" s="34"/>
      <c r="H98" s="43"/>
      <c r="I98" s="43">
        <f>SUM(I93:I97)</f>
        <v>19844.2</v>
      </c>
      <c r="J98" s="5"/>
      <c r="L98" s="2"/>
    </row>
    <row r="99" spans="1:12" ht="18.75" x14ac:dyDescent="0.3">
      <c r="A99" s="61" t="s">
        <v>80</v>
      </c>
      <c r="B99" s="62"/>
      <c r="C99" s="62"/>
      <c r="D99" s="62"/>
      <c r="E99" s="62"/>
      <c r="F99" s="62"/>
      <c r="G99" s="63"/>
      <c r="H99" s="5"/>
      <c r="I99" s="5"/>
      <c r="J99" s="5"/>
      <c r="L99" s="2"/>
    </row>
    <row r="100" spans="1:12" ht="38.25" customHeight="1" x14ac:dyDescent="0.25">
      <c r="A100" s="9" t="s">
        <v>23</v>
      </c>
      <c r="B100" s="5"/>
      <c r="C100" s="4"/>
      <c r="D100" s="4" t="s">
        <v>75</v>
      </c>
      <c r="E100" s="43" t="s">
        <v>139</v>
      </c>
      <c r="F100" s="43" t="s">
        <v>139</v>
      </c>
      <c r="G100" s="16" t="s">
        <v>55</v>
      </c>
      <c r="H100" s="43" t="s">
        <v>139</v>
      </c>
      <c r="I100" s="43" t="s">
        <v>139</v>
      </c>
      <c r="J100" s="16"/>
      <c r="L100" s="2"/>
    </row>
    <row r="101" spans="1:12" ht="18.75" x14ac:dyDescent="0.25">
      <c r="A101" s="9" t="s">
        <v>24</v>
      </c>
      <c r="B101" s="5"/>
      <c r="C101" s="4"/>
      <c r="D101" s="4" t="s">
        <v>79</v>
      </c>
      <c r="E101" s="43"/>
      <c r="F101" s="43"/>
      <c r="G101" s="16" t="s">
        <v>55</v>
      </c>
      <c r="H101" s="43"/>
      <c r="I101" s="43"/>
      <c r="J101" s="16"/>
      <c r="L101" s="2"/>
    </row>
    <row r="102" spans="1:12" ht="31.5" x14ac:dyDescent="0.25">
      <c r="A102" s="9"/>
      <c r="B102" s="5"/>
      <c r="C102" s="4"/>
      <c r="D102" s="18" t="s">
        <v>126</v>
      </c>
      <c r="E102" s="43"/>
      <c r="F102" s="43"/>
      <c r="G102" s="16" t="s">
        <v>55</v>
      </c>
      <c r="H102" s="43" t="s">
        <v>139</v>
      </c>
      <c r="I102" s="43" t="s">
        <v>139</v>
      </c>
      <c r="J102" s="16"/>
      <c r="L102" s="2"/>
    </row>
    <row r="103" spans="1:12" ht="18.75" x14ac:dyDescent="0.25">
      <c r="A103" s="9"/>
      <c r="B103" s="5"/>
      <c r="C103" s="4"/>
      <c r="D103" s="18" t="s">
        <v>111</v>
      </c>
      <c r="E103" s="36"/>
      <c r="F103" s="43">
        <f>1+1+1+2+1+1+1</f>
        <v>8</v>
      </c>
      <c r="G103" s="16" t="s">
        <v>55</v>
      </c>
      <c r="H103" s="54">
        <f>(72.8+72.8+72.8+144.6+76+77+77)/F103</f>
        <v>74.125</v>
      </c>
      <c r="I103" s="43">
        <f>F103*H103</f>
        <v>593</v>
      </c>
      <c r="J103" s="16" t="s">
        <v>122</v>
      </c>
      <c r="L103" s="2"/>
    </row>
    <row r="104" spans="1:12" ht="18.75" x14ac:dyDescent="0.25">
      <c r="A104" s="9"/>
      <c r="B104" s="5"/>
      <c r="C104" s="4"/>
      <c r="D104" s="18" t="s">
        <v>112</v>
      </c>
      <c r="E104" s="43"/>
      <c r="F104" s="43"/>
      <c r="G104" s="16" t="s">
        <v>55</v>
      </c>
      <c r="H104" s="43" t="s">
        <v>139</v>
      </c>
      <c r="I104" s="43" t="s">
        <v>139</v>
      </c>
      <c r="J104" s="16"/>
      <c r="L104" s="2"/>
    </row>
    <row r="105" spans="1:12" ht="56.25" x14ac:dyDescent="0.25">
      <c r="A105" s="9" t="s">
        <v>113</v>
      </c>
      <c r="B105" s="5"/>
      <c r="C105" s="4"/>
      <c r="D105" s="18" t="s">
        <v>137</v>
      </c>
      <c r="E105" s="43"/>
      <c r="F105" s="43">
        <f>2+2+2+2+2+2+2+2+2+2+2+2</f>
        <v>24</v>
      </c>
      <c r="G105" s="16" t="s">
        <v>114</v>
      </c>
      <c r="H105" s="54">
        <f>(177.4+177.4+177.4+180.4+180.4+180.4+184.6+184.6+184.6+192.8+192.8+192.8 )/F105</f>
        <v>91.899999999999991</v>
      </c>
      <c r="I105" s="43">
        <f>F105*H105</f>
        <v>2205.6</v>
      </c>
      <c r="J105" s="16" t="s">
        <v>122</v>
      </c>
      <c r="L105" s="2"/>
    </row>
    <row r="106" spans="1:12" ht="18.75" x14ac:dyDescent="0.25">
      <c r="A106" s="48"/>
      <c r="B106" s="25"/>
      <c r="C106" s="25"/>
      <c r="D106" s="33"/>
      <c r="E106" s="47"/>
      <c r="F106" s="47"/>
      <c r="G106" s="34"/>
      <c r="H106" s="43"/>
      <c r="I106" s="43">
        <f>SUM(I103:I105)</f>
        <v>2798.6</v>
      </c>
      <c r="J106" s="16"/>
      <c r="L106" s="2"/>
    </row>
    <row r="107" spans="1:12" ht="18.75" x14ac:dyDescent="0.25">
      <c r="A107" s="68" t="s">
        <v>93</v>
      </c>
      <c r="B107" s="69"/>
      <c r="C107" s="69"/>
      <c r="D107" s="69"/>
      <c r="E107" s="69"/>
      <c r="F107" s="69"/>
      <c r="G107" s="70"/>
      <c r="H107" s="14"/>
      <c r="I107" s="5"/>
      <c r="J107" s="5"/>
      <c r="L107" s="2"/>
    </row>
    <row r="108" spans="1:12" ht="18.75" x14ac:dyDescent="0.25">
      <c r="A108" s="29"/>
      <c r="B108" s="30"/>
      <c r="C108" s="30"/>
      <c r="D108" s="40" t="s">
        <v>123</v>
      </c>
      <c r="E108" s="43" t="s">
        <v>139</v>
      </c>
      <c r="F108" s="43" t="s">
        <v>139</v>
      </c>
      <c r="G108" s="41" t="s">
        <v>31</v>
      </c>
      <c r="H108" s="43" t="s">
        <v>139</v>
      </c>
      <c r="I108" s="43" t="s">
        <v>139</v>
      </c>
      <c r="J108" s="16"/>
      <c r="L108" s="2"/>
    </row>
    <row r="109" spans="1:12" ht="63" x14ac:dyDescent="0.25">
      <c r="A109" s="9" t="s">
        <v>91</v>
      </c>
      <c r="B109" s="25"/>
      <c r="C109" s="25"/>
      <c r="D109" s="26" t="s">
        <v>125</v>
      </c>
      <c r="E109" s="43" t="s">
        <v>139</v>
      </c>
      <c r="F109" s="43" t="s">
        <v>139</v>
      </c>
      <c r="G109" s="34" t="s">
        <v>92</v>
      </c>
      <c r="H109" s="43" t="s">
        <v>139</v>
      </c>
      <c r="I109" s="43" t="s">
        <v>139</v>
      </c>
      <c r="J109" s="16"/>
      <c r="L109" s="2"/>
    </row>
    <row r="110" spans="1:12" ht="18.75" x14ac:dyDescent="0.25">
      <c r="A110" s="48"/>
      <c r="B110" s="25"/>
      <c r="C110" s="25"/>
      <c r="D110" s="33"/>
      <c r="E110" s="47"/>
      <c r="F110" s="47"/>
      <c r="G110" s="34"/>
      <c r="H110" s="43"/>
      <c r="I110" s="43"/>
      <c r="J110" s="16"/>
      <c r="L110" s="2"/>
    </row>
    <row r="111" spans="1:12" ht="18.75" x14ac:dyDescent="0.3">
      <c r="A111" s="61" t="s">
        <v>81</v>
      </c>
      <c r="B111" s="62"/>
      <c r="C111" s="62"/>
      <c r="D111" s="62"/>
      <c r="E111" s="62"/>
      <c r="F111" s="62"/>
      <c r="G111" s="63"/>
      <c r="H111" s="22"/>
      <c r="I111" s="16"/>
      <c r="J111" s="5"/>
      <c r="L111" s="2"/>
    </row>
    <row r="112" spans="1:12" ht="46.5" customHeight="1" x14ac:dyDescent="0.3">
      <c r="A112" s="38" t="s">
        <v>81</v>
      </c>
      <c r="B112" s="27"/>
      <c r="C112" s="27"/>
      <c r="D112" s="39" t="s">
        <v>121</v>
      </c>
      <c r="E112" s="43" t="s">
        <v>139</v>
      </c>
      <c r="F112" s="43" t="s">
        <v>139</v>
      </c>
      <c r="G112" s="16" t="s">
        <v>142</v>
      </c>
      <c r="H112" s="43" t="s">
        <v>139</v>
      </c>
      <c r="I112" s="43" t="s">
        <v>139</v>
      </c>
      <c r="J112" s="35"/>
      <c r="L112" s="2"/>
    </row>
    <row r="113" spans="1:12" ht="46.5" customHeight="1" x14ac:dyDescent="0.3">
      <c r="A113" s="38"/>
      <c r="B113" s="27"/>
      <c r="C113" s="44"/>
      <c r="D113" s="45" t="s">
        <v>140</v>
      </c>
      <c r="E113" s="34">
        <v>8</v>
      </c>
      <c r="F113" s="34">
        <v>8</v>
      </c>
      <c r="G113" s="16" t="s">
        <v>142</v>
      </c>
      <c r="H113" s="34">
        <v>76.900000000000006</v>
      </c>
      <c r="I113" s="34">
        <f>F113*H113</f>
        <v>615.20000000000005</v>
      </c>
      <c r="J113" s="16" t="s">
        <v>122</v>
      </c>
      <c r="L113" s="2"/>
    </row>
    <row r="114" spans="1:12" ht="46.5" customHeight="1" x14ac:dyDescent="0.3">
      <c r="A114" s="38"/>
      <c r="B114" s="27"/>
      <c r="C114" s="44"/>
      <c r="D114" s="39" t="s">
        <v>141</v>
      </c>
      <c r="E114" s="34">
        <v>16</v>
      </c>
      <c r="F114" s="34">
        <v>16</v>
      </c>
      <c r="G114" s="16" t="s">
        <v>142</v>
      </c>
      <c r="H114" s="34">
        <v>26</v>
      </c>
      <c r="I114" s="34">
        <f>F114*H114</f>
        <v>416</v>
      </c>
      <c r="J114" s="16" t="s">
        <v>122</v>
      </c>
      <c r="L114" s="2"/>
    </row>
    <row r="115" spans="1:12" ht="18.75" x14ac:dyDescent="0.25">
      <c r="A115" s="9" t="s">
        <v>25</v>
      </c>
      <c r="B115" s="5"/>
      <c r="C115" s="4"/>
      <c r="D115" s="4" t="s">
        <v>77</v>
      </c>
      <c r="E115" s="43" t="s">
        <v>139</v>
      </c>
      <c r="F115" s="43" t="s">
        <v>139</v>
      </c>
      <c r="G115" s="17" t="s">
        <v>55</v>
      </c>
      <c r="H115" s="43" t="s">
        <v>139</v>
      </c>
      <c r="I115" s="43" t="s">
        <v>139</v>
      </c>
      <c r="J115" s="5"/>
      <c r="L115" s="2"/>
    </row>
    <row r="116" spans="1:12" ht="47.25" x14ac:dyDescent="0.25">
      <c r="A116" s="9" t="s">
        <v>26</v>
      </c>
      <c r="B116" s="5"/>
      <c r="C116" s="4"/>
      <c r="D116" s="18" t="s">
        <v>28</v>
      </c>
      <c r="E116" s="43" t="s">
        <v>139</v>
      </c>
      <c r="F116" s="43" t="s">
        <v>139</v>
      </c>
      <c r="G116" s="17" t="s">
        <v>55</v>
      </c>
      <c r="H116" s="43" t="s">
        <v>139</v>
      </c>
      <c r="I116" s="43" t="s">
        <v>139</v>
      </c>
      <c r="J116" s="5"/>
      <c r="L116" s="2"/>
    </row>
    <row r="117" spans="1:12" ht="31.5" x14ac:dyDescent="0.25">
      <c r="A117" s="9" t="s">
        <v>27</v>
      </c>
      <c r="B117" s="5"/>
      <c r="C117" s="4"/>
      <c r="D117" s="18" t="s">
        <v>76</v>
      </c>
      <c r="E117" s="43" t="s">
        <v>139</v>
      </c>
      <c r="F117" s="43" t="s">
        <v>139</v>
      </c>
      <c r="G117" s="17" t="s">
        <v>55</v>
      </c>
      <c r="H117" s="43" t="s">
        <v>139</v>
      </c>
      <c r="I117" s="43" t="s">
        <v>139</v>
      </c>
      <c r="J117" s="5"/>
      <c r="L117" s="2"/>
    </row>
    <row r="118" spans="1:12" ht="18.75" x14ac:dyDescent="0.25">
      <c r="A118" s="48"/>
      <c r="B118" s="25"/>
      <c r="C118" s="25"/>
      <c r="D118" s="33"/>
      <c r="E118" s="47"/>
      <c r="F118" s="47"/>
      <c r="G118" s="14"/>
      <c r="H118" s="50"/>
      <c r="I118" s="50">
        <f>SUM(I113:I117)</f>
        <v>1031.2</v>
      </c>
      <c r="J118" s="51"/>
      <c r="L118" s="2"/>
    </row>
    <row r="119" spans="1:12" ht="18.75" x14ac:dyDescent="0.3">
      <c r="A119" s="61" t="s">
        <v>86</v>
      </c>
      <c r="B119" s="62"/>
      <c r="C119" s="62"/>
      <c r="D119" s="62"/>
      <c r="E119" s="62"/>
      <c r="F119" s="62"/>
      <c r="G119" s="63"/>
      <c r="H119" s="2"/>
      <c r="I119" s="2"/>
      <c r="J119" s="2"/>
      <c r="K119" s="2"/>
      <c r="L119" s="2"/>
    </row>
    <row r="120" spans="1:12" ht="48" x14ac:dyDescent="0.3">
      <c r="A120" s="6" t="s">
        <v>67</v>
      </c>
      <c r="B120" s="6"/>
      <c r="C120" s="4"/>
      <c r="D120" s="18" t="s">
        <v>87</v>
      </c>
      <c r="E120" s="43" t="s">
        <v>139</v>
      </c>
      <c r="F120" s="43" t="s">
        <v>139</v>
      </c>
      <c r="G120" s="16" t="s">
        <v>30</v>
      </c>
      <c r="H120" s="43" t="s">
        <v>139</v>
      </c>
      <c r="I120" s="43" t="s">
        <v>139</v>
      </c>
      <c r="J120" s="5"/>
      <c r="L120" s="2"/>
    </row>
    <row r="121" spans="1:12" ht="32.25" x14ac:dyDescent="0.3">
      <c r="A121" s="31"/>
      <c r="B121" s="32"/>
      <c r="C121" s="25"/>
      <c r="D121" s="33" t="s">
        <v>115</v>
      </c>
      <c r="E121" s="41">
        <v>1</v>
      </c>
      <c r="F121" s="16">
        <v>1</v>
      </c>
      <c r="G121" s="16" t="s">
        <v>116</v>
      </c>
      <c r="H121" s="16">
        <v>1775</v>
      </c>
      <c r="I121" s="16">
        <f>F121*H121</f>
        <v>1775</v>
      </c>
      <c r="J121" s="42" t="s">
        <v>124</v>
      </c>
      <c r="L121" s="2"/>
    </row>
    <row r="122" spans="1:12" ht="18.75" x14ac:dyDescent="0.3">
      <c r="A122" s="6"/>
      <c r="B122" s="6"/>
      <c r="C122" s="5"/>
      <c r="D122" s="52"/>
      <c r="E122" s="41"/>
      <c r="F122" s="16"/>
      <c r="G122" s="16"/>
      <c r="H122" s="16"/>
      <c r="I122" s="16">
        <f>SUM(I121)</f>
        <v>1775</v>
      </c>
      <c r="J122" s="42"/>
      <c r="L122" s="2"/>
    </row>
    <row r="123" spans="1:12" ht="18.75" x14ac:dyDescent="0.3">
      <c r="A123" s="61" t="s">
        <v>102</v>
      </c>
      <c r="B123" s="62"/>
      <c r="C123" s="62"/>
      <c r="D123" s="62"/>
      <c r="E123" s="62"/>
      <c r="F123" s="62"/>
      <c r="G123" s="63"/>
      <c r="H123" s="61"/>
      <c r="I123" s="62"/>
      <c r="J123" s="62"/>
      <c r="L123" s="2"/>
    </row>
    <row r="124" spans="1:12" ht="32.25" x14ac:dyDescent="0.3">
      <c r="A124" s="56" t="s">
        <v>189</v>
      </c>
      <c r="B124" s="55"/>
      <c r="C124" s="55"/>
      <c r="D124" s="39" t="s">
        <v>190</v>
      </c>
      <c r="E124" s="17"/>
      <c r="F124" s="17">
        <f>60</f>
        <v>60</v>
      </c>
      <c r="G124" s="17" t="s">
        <v>191</v>
      </c>
      <c r="H124" s="17">
        <f>45.83</f>
        <v>45.83</v>
      </c>
      <c r="I124" s="72">
        <f>F124*H124</f>
        <v>2749.7999999999997</v>
      </c>
      <c r="J124" s="17" t="s">
        <v>128</v>
      </c>
      <c r="L124" s="2"/>
    </row>
    <row r="125" spans="1:12" ht="18.75" x14ac:dyDescent="0.3">
      <c r="A125" s="38"/>
      <c r="B125" s="17"/>
      <c r="C125" s="17"/>
      <c r="D125" s="17" t="s">
        <v>186</v>
      </c>
      <c r="E125" s="17"/>
      <c r="F125" s="17">
        <f>1</f>
        <v>1</v>
      </c>
      <c r="G125" s="17" t="s">
        <v>31</v>
      </c>
      <c r="H125" s="17">
        <f>6200</f>
        <v>6200</v>
      </c>
      <c r="I125" s="73">
        <f>F125*H125</f>
        <v>6200</v>
      </c>
      <c r="J125" s="17" t="s">
        <v>124</v>
      </c>
      <c r="L125" s="2"/>
    </row>
    <row r="126" spans="1:12" ht="18.75" x14ac:dyDescent="0.3">
      <c r="A126" s="38"/>
      <c r="B126" s="17"/>
      <c r="C126" s="17"/>
      <c r="D126" s="17"/>
      <c r="E126" s="17"/>
      <c r="F126" s="17"/>
      <c r="G126" s="17"/>
      <c r="H126" s="17"/>
      <c r="I126" s="72">
        <f>SUM(I124:I125)</f>
        <v>8949.7999999999993</v>
      </c>
      <c r="J126" s="17"/>
      <c r="L126" s="2"/>
    </row>
    <row r="127" spans="1:12" ht="15.75" x14ac:dyDescent="0.25">
      <c r="A127" s="74" t="s">
        <v>192</v>
      </c>
      <c r="B127" s="17"/>
      <c r="C127" s="17"/>
      <c r="D127" s="17"/>
      <c r="E127" s="17"/>
      <c r="F127" s="17"/>
      <c r="G127" s="17"/>
      <c r="H127" s="17"/>
      <c r="I127" s="75">
        <f>I7+I39+I41+I62+I66+I87+I89+I124+I125</f>
        <v>16911</v>
      </c>
      <c r="J127" s="17"/>
      <c r="L127" s="2"/>
    </row>
    <row r="128" spans="1:12" ht="15.75" x14ac:dyDescent="0.25">
      <c r="A128" s="53" t="s">
        <v>175</v>
      </c>
      <c r="B128" s="28"/>
      <c r="C128" s="28"/>
      <c r="D128" s="5"/>
      <c r="E128" s="5"/>
      <c r="F128" s="28"/>
      <c r="G128" s="28"/>
      <c r="H128" s="28"/>
      <c r="I128" s="57">
        <f>I126+I122+I118+I106+I98+I91+I71+I51+I20</f>
        <v>85973.400000000009</v>
      </c>
      <c r="J128" s="28"/>
      <c r="K128" s="2"/>
      <c r="L128" s="2"/>
    </row>
    <row r="129" spans="1:12" ht="99.75" customHeight="1" x14ac:dyDescent="0.25">
      <c r="A129" s="58" t="s">
        <v>110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9"/>
      <c r="E143" s="19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9"/>
      <c r="E144" s="19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9"/>
      <c r="E145" s="19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9"/>
      <c r="E146" s="19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9"/>
      <c r="E147" s="19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9"/>
      <c r="E148" s="19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9"/>
      <c r="E149" s="19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9"/>
      <c r="E150" s="19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9"/>
      <c r="E151" s="19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9"/>
      <c r="E152" s="19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9"/>
      <c r="E153" s="19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9"/>
      <c r="E154" s="19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9"/>
      <c r="E155" s="19"/>
      <c r="F155" s="2"/>
      <c r="G155" s="2"/>
      <c r="H155" s="2"/>
      <c r="I155" s="2"/>
      <c r="J155" s="2"/>
      <c r="K155" s="2"/>
      <c r="L155" s="2"/>
    </row>
  </sheetData>
  <mergeCells count="16">
    <mergeCell ref="A129:J129"/>
    <mergeCell ref="A2:J2"/>
    <mergeCell ref="A123:G123"/>
    <mergeCell ref="H123:J123"/>
    <mergeCell ref="I1:J1"/>
    <mergeCell ref="A77:G77"/>
    <mergeCell ref="A99:G99"/>
    <mergeCell ref="A119:G119"/>
    <mergeCell ref="A37:G37"/>
    <mergeCell ref="A21:G21"/>
    <mergeCell ref="A5:G5"/>
    <mergeCell ref="A107:G107"/>
    <mergeCell ref="A52:G52"/>
    <mergeCell ref="A72:G72"/>
    <mergeCell ref="A92:G92"/>
    <mergeCell ref="A111:G111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2024-03-06T13:20:18Z</dcterms:modified>
</cp:coreProperties>
</file>