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41" i="1" l="1"/>
  <c r="E24" i="1"/>
  <c r="E32" i="1"/>
  <c r="D49" i="1"/>
  <c r="D51" i="1"/>
  <c r="E19" i="1"/>
  <c r="D19" i="1"/>
  <c r="E20" i="1"/>
  <c r="D20" i="1"/>
  <c r="E11" i="1"/>
  <c r="E10" i="1"/>
  <c r="D10" i="1"/>
  <c r="D48" i="1"/>
  <c r="E22" i="1" l="1"/>
  <c r="D22" i="1"/>
  <c r="E21" i="1"/>
  <c r="D21" i="1"/>
  <c r="E34" i="1" l="1"/>
  <c r="D34" i="1"/>
  <c r="E37" i="1"/>
  <c r="D37" i="1"/>
  <c r="E31" i="1"/>
  <c r="E30" i="1"/>
  <c r="D30" i="1"/>
  <c r="E36" i="1" l="1"/>
  <c r="D36" i="1"/>
  <c r="E38" i="1"/>
  <c r="D38" i="1"/>
  <c r="E28" i="1"/>
  <c r="D28" i="1"/>
  <c r="E26" i="1" l="1"/>
  <c r="D26" i="1"/>
  <c r="E12" i="1" l="1"/>
  <c r="E29" i="1"/>
  <c r="D29" i="1"/>
  <c r="E40" i="1"/>
  <c r="D40" i="1"/>
  <c r="E39" i="1"/>
  <c r="D39" i="1"/>
  <c r="E35" i="1"/>
  <c r="D35" i="1"/>
  <c r="E33" i="1"/>
  <c r="D33" i="1"/>
  <c r="D32" i="1"/>
  <c r="E23" i="1"/>
  <c r="D23" i="1"/>
  <c r="E18" i="1"/>
  <c r="D18" i="1"/>
  <c r="D11" i="1"/>
  <c r="D50" i="1" l="1"/>
  <c r="E42" i="1"/>
</calcChain>
</file>

<file path=xl/sharedStrings.xml><?xml version="1.0" encoding="utf-8"?>
<sst xmlns="http://schemas.openxmlformats.org/spreadsheetml/2006/main" count="78" uniqueCount="67">
  <si>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</si>
  <si>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</si>
  <si>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</si>
  <si>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</si>
  <si>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</si>
  <si>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</si>
  <si>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</si>
  <si>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</si>
  <si>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t>Смена ламп накаливания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</si>
  <si>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</si>
  <si>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</si>
  <si>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</si>
  <si>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</si>
  <si>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</si>
  <si>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</si>
  <si>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</si>
  <si>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</si>
  <si>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Очистка канализационной сети дворовой</t>
  </si>
  <si>
    <t>100 сгонов</t>
  </si>
  <si>
    <t>Очистка канализационной сети внутренней</t>
  </si>
  <si>
    <t>Смена сгонов у трубопроводов диам. до 20мм</t>
  </si>
  <si>
    <t>Осмотр водопровода, канализации</t>
  </si>
  <si>
    <t>100квартир</t>
  </si>
  <si>
    <t>Рыжов А.А.</t>
  </si>
  <si>
    <t>т/рем</t>
  </si>
  <si>
    <t>т/обс</t>
  </si>
  <si>
    <t>по акту</t>
  </si>
  <si>
    <t xml:space="preserve">                                        по улице Институтская</t>
  </si>
  <si>
    <t>Осмотр линий электрических сетей, арматуры и электрооборудования на лестничных клетках(1 раз в месяц)</t>
  </si>
  <si>
    <t>100 лестничных клеток</t>
  </si>
  <si>
    <t>Смена задвижек диам.50мм на шаровые краны</t>
  </si>
  <si>
    <t>Установка манометров с трехходовым краном</t>
  </si>
  <si>
    <t>1 компл.</t>
  </si>
  <si>
    <t>Гидравлическое испытание трубопроводов систем отопления, водопровода и горячего водоснабжения диам. до 50мм</t>
  </si>
  <si>
    <t>100шт приборов</t>
  </si>
  <si>
    <t>Смена дверных приборов пружины</t>
  </si>
  <si>
    <t>100 шт.приборов</t>
  </si>
  <si>
    <t>имущества МКД, выполненных за 2022  года на жилом доме № 18</t>
  </si>
  <si>
    <t>Смена дверных приборов замки навесные</t>
  </si>
  <si>
    <t>100м2 окрашиваемой поверхности</t>
  </si>
  <si>
    <t>мин</t>
  </si>
  <si>
    <t>Проверка на прогрев отопительных приборов с регулировкой</t>
  </si>
  <si>
    <t>100приб.</t>
  </si>
  <si>
    <t>Окраска водно-дисперсионными акриловыми составами улучшенная по штукатурке стен</t>
  </si>
  <si>
    <t>Окраска масляными составами ранее окрашенных металлических приборов площадью до 0,25м2 за 1 раз</t>
  </si>
  <si>
    <t xml:space="preserve">Улучшенная масляная окраска ранее окрашенных стен за один раз </t>
  </si>
  <si>
    <t>Механизированная уборка снега</t>
  </si>
  <si>
    <t>Чистка крыши от снега</t>
  </si>
  <si>
    <t>м2</t>
  </si>
  <si>
    <t>Гидравлическое испытание труборпроводов систем отопления, водопровода и горячего водоснабжения диам. до 100мм</t>
  </si>
  <si>
    <t>Прочистка фильтров диам. 50мм</t>
  </si>
  <si>
    <t>10фильт.</t>
  </si>
  <si>
    <t>Ремонт задвижек диам.до 100мм без снятия с места</t>
  </si>
  <si>
    <t>100шт.арматуры</t>
  </si>
  <si>
    <t>Демонтаж элеваторов</t>
  </si>
  <si>
    <t>Установка элеваторов номером 1-2 после прочистки</t>
  </si>
  <si>
    <t>10шт.</t>
  </si>
  <si>
    <t>Смена кранов на шаровые краны диам.15, 20,25мм</t>
  </si>
  <si>
    <t>Установка обратных клапанов диам. 50мм</t>
  </si>
  <si>
    <t>1шт</t>
  </si>
  <si>
    <t>Смена дверных приборов: пружины</t>
  </si>
  <si>
    <t>Обивка дверей фанерой по утеплителю с одной стороны</t>
  </si>
  <si>
    <t>100м2 проема</t>
  </si>
  <si>
    <t>Ремонт дверных полотен со сменой брусков обвязки горизонтальных на 2 сопряжения нижних</t>
  </si>
  <si>
    <t>100брусков</t>
  </si>
  <si>
    <t>Смена дверных приборов: петли</t>
  </si>
  <si>
    <t>Окраска масляными составами ранее окрашенных  больших металлических поверхностей(кроме крыш) за 2 раза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</si>
</sst>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0" fontId="1" fillId="0" borderId="1" xfId="0" applyFont="1" applyBorder="1"/>
    <xf numFmtId="2" fontId="0" fillId="0" borderId="0" xfId="0" applyNumberFormat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tabSelected="1" zoomScale="130" zoomScaleNormal="130" workbookViewId="0">
      <selection activeCell="E47" sqref="A1:E47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1.28515625" customWidth="1"/>
    <col min="6" max="6" width="10.4257812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16</v>
      </c>
      <c r="C3" s="3"/>
      <c r="D3" s="3"/>
      <c r="E3" s="3"/>
      <c r="F3" s="1"/>
    </row>
    <row r="4" spans="1:6" ht="15.75" x14ac:dyDescent="0.25">
      <c r="A4" s="4"/>
      <c r="B4" s="3" t="s">
        <v>37</v>
      </c>
      <c r="C4" s="3"/>
      <c r="D4" s="3"/>
      <c r="E4" s="3"/>
      <c r="F4" s="1"/>
    </row>
    <row r="5" spans="1:6" ht="15.75" x14ac:dyDescent="0.25">
      <c r="A5" s="4"/>
      <c r="B5" s="3" t="s">
        <v>27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10</v>
      </c>
      <c r="C9" s="6"/>
      <c r="D9" s="6"/>
      <c r="E9" s="6"/>
      <c r="F9" s="4"/>
    </row>
    <row r="10" spans="1:6" ht="15.75" x14ac:dyDescent="0.25">
      <c r="A10" s="7">
        <v>1</v>
      </c>
      <c r="B10" s="8" t="s">
        <v>8</v>
      </c>
      <c r="C10" s="8" t="s">
        <v>13</v>
      </c>
      <c r="D10" s="7">
        <f>0.01+0.01+0.01+0.01+0.01+0.02+0.01+0.01</f>
        <v>0.09</v>
      </c>
      <c r="E10" s="7">
        <f>60.6+60.6+60.6+60.6+65.8+138.4+70.8+70.8</f>
        <v>588.19999999999993</v>
      </c>
      <c r="F10" s="4"/>
    </row>
    <row r="11" spans="1:6" s="1" customFormat="1" ht="47.25" x14ac:dyDescent="0.25">
      <c r="A11" s="7">
        <v>2</v>
      </c>
      <c r="B11" s="8" t="s">
        <v>28</v>
      </c>
      <c r="C11" s="8" t="s">
        <v>29</v>
      </c>
      <c r="D11" s="7">
        <f>0.02</f>
        <v>0.02</v>
      </c>
      <c r="E11" s="7">
        <f>146.6+146.6+148+148.8+148.8+148.8+161.2+161.2+161.2+171.4+171.4+171.4</f>
        <v>1885.4000000000003</v>
      </c>
      <c r="F11" s="4"/>
    </row>
    <row r="12" spans="1:6" s="1" customFormat="1" ht="47.25" x14ac:dyDescent="0.25">
      <c r="A12" s="7">
        <v>3</v>
      </c>
      <c r="B12" s="8" t="s">
        <v>33</v>
      </c>
      <c r="C12" s="8" t="s">
        <v>12</v>
      </c>
      <c r="D12" s="7">
        <v>0.84</v>
      </c>
      <c r="E12" s="7">
        <f>5801.2</f>
        <v>5801.2</v>
      </c>
      <c r="F12" s="4"/>
    </row>
    <row r="13" spans="1:6" s="1" customFormat="1" ht="47.25" x14ac:dyDescent="0.25">
      <c r="A13" s="7">
        <v>4</v>
      </c>
      <c r="B13" s="8" t="s">
        <v>49</v>
      </c>
      <c r="C13" s="8" t="s">
        <v>12</v>
      </c>
      <c r="D13" s="7">
        <v>0.1</v>
      </c>
      <c r="E13" s="7">
        <v>698.2</v>
      </c>
      <c r="F13" s="4"/>
    </row>
    <row r="14" spans="1:6" s="1" customFormat="1" ht="15.75" x14ac:dyDescent="0.25">
      <c r="A14" s="7">
        <v>5</v>
      </c>
      <c r="B14" s="8" t="s">
        <v>50</v>
      </c>
      <c r="C14" s="8" t="s">
        <v>51</v>
      </c>
      <c r="D14" s="7">
        <v>0.2</v>
      </c>
      <c r="E14" s="7">
        <v>2399.8000000000002</v>
      </c>
      <c r="F14" s="4"/>
    </row>
    <row r="15" spans="1:6" s="1" customFormat="1" ht="31.5" x14ac:dyDescent="0.25">
      <c r="A15" s="7">
        <v>6</v>
      </c>
      <c r="B15" s="8" t="s">
        <v>52</v>
      </c>
      <c r="C15" s="8" t="s">
        <v>53</v>
      </c>
      <c r="D15" s="7">
        <v>0.04</v>
      </c>
      <c r="E15" s="7">
        <v>9815.7999999999993</v>
      </c>
      <c r="F15" s="4"/>
    </row>
    <row r="16" spans="1:6" s="1" customFormat="1" ht="15.75" x14ac:dyDescent="0.25">
      <c r="A16" s="7">
        <v>7</v>
      </c>
      <c r="B16" s="8" t="s">
        <v>54</v>
      </c>
      <c r="C16" s="8" t="s">
        <v>13</v>
      </c>
      <c r="D16" s="7">
        <v>0.01</v>
      </c>
      <c r="E16" s="7">
        <v>713</v>
      </c>
      <c r="F16" s="4"/>
    </row>
    <row r="17" spans="1:6" s="1" customFormat="1" ht="31.5" x14ac:dyDescent="0.25">
      <c r="A17" s="7">
        <v>8</v>
      </c>
      <c r="B17" s="8" t="s">
        <v>55</v>
      </c>
      <c r="C17" s="8" t="s">
        <v>56</v>
      </c>
      <c r="D17" s="7">
        <v>0.1</v>
      </c>
      <c r="E17" s="7">
        <v>6703.8</v>
      </c>
      <c r="F17" s="4"/>
    </row>
    <row r="18" spans="1:6" s="1" customFormat="1" ht="31.5" x14ac:dyDescent="0.25">
      <c r="A18" s="7">
        <v>9</v>
      </c>
      <c r="B18" s="8" t="s">
        <v>41</v>
      </c>
      <c r="C18" s="8" t="s">
        <v>42</v>
      </c>
      <c r="D18" s="7">
        <f>0.04</f>
        <v>0.04</v>
      </c>
      <c r="E18" s="7">
        <f>484.6</f>
        <v>484.6</v>
      </c>
      <c r="F18" s="4"/>
    </row>
    <row r="19" spans="1:6" s="1" customFormat="1" ht="31.5" x14ac:dyDescent="0.25">
      <c r="A19" s="7">
        <v>10</v>
      </c>
      <c r="B19" s="8" t="s">
        <v>21</v>
      </c>
      <c r="C19" s="8" t="s">
        <v>22</v>
      </c>
      <c r="D19" s="7">
        <f>0.04+0.03+0.02+0.02+0.02+0.02+0.02+0.02+0.02+0.04+0.02+0.03</f>
        <v>0.29999999999999993</v>
      </c>
      <c r="E19" s="7">
        <f>2075.6+1555.4+1058+1058.8+1058.8+1058.8+1137.2+1137.2+1137.2+2436.8+1217.8+1827.4</f>
        <v>16759.000000000004</v>
      </c>
      <c r="F19" s="4"/>
    </row>
    <row r="20" spans="1:6" s="1" customFormat="1" ht="47.25" x14ac:dyDescent="0.25">
      <c r="A20" s="7">
        <v>11</v>
      </c>
      <c r="B20" s="8" t="s">
        <v>19</v>
      </c>
      <c r="C20" s="8" t="s">
        <v>12</v>
      </c>
      <c r="D20" s="7">
        <f>0.05+0.05+0.1+0.05+0.15+0.05+0.05+0.1+0.03+0.02+0.04</f>
        <v>0.69000000000000006</v>
      </c>
      <c r="E20" s="7">
        <f>1241+1244.2+2574.6+1287+3858.8+1287+1368.6+2738.2+822.2+582+1167.4</f>
        <v>18171</v>
      </c>
      <c r="F20" s="4"/>
    </row>
    <row r="21" spans="1:6" s="1" customFormat="1" ht="47.25" x14ac:dyDescent="0.25">
      <c r="A21" s="7">
        <v>12</v>
      </c>
      <c r="B21" s="8" t="s">
        <v>17</v>
      </c>
      <c r="C21" s="8" t="s">
        <v>12</v>
      </c>
      <c r="D21" s="7">
        <f>0.05</f>
        <v>0.05</v>
      </c>
      <c r="E21" s="7">
        <f>4707</f>
        <v>4707</v>
      </c>
      <c r="F21" s="4"/>
    </row>
    <row r="22" spans="1:6" s="1" customFormat="1" ht="47.25" x14ac:dyDescent="0.25">
      <c r="A22" s="7">
        <v>13</v>
      </c>
      <c r="B22" s="8" t="s">
        <v>38</v>
      </c>
      <c r="C22" s="8" t="s">
        <v>36</v>
      </c>
      <c r="D22" s="7">
        <f>0.01+0.01+0.01</f>
        <v>0.03</v>
      </c>
      <c r="E22" s="7">
        <f>1040.8+1177+1177</f>
        <v>3394.8</v>
      </c>
      <c r="F22" s="4"/>
    </row>
    <row r="23" spans="1:6" s="1" customFormat="1" ht="47.25" x14ac:dyDescent="0.25">
      <c r="A23" s="7">
        <v>14</v>
      </c>
      <c r="B23" s="8" t="s">
        <v>35</v>
      </c>
      <c r="C23" s="8" t="s">
        <v>36</v>
      </c>
      <c r="D23" s="7">
        <f>0.01</f>
        <v>0.01</v>
      </c>
      <c r="E23" s="7">
        <f>449.6</f>
        <v>449.6</v>
      </c>
      <c r="F23" s="4"/>
    </row>
    <row r="24" spans="1:6" ht="15.75" x14ac:dyDescent="0.25">
      <c r="A24" s="7"/>
      <c r="B24" s="8"/>
      <c r="C24" s="8"/>
      <c r="D24" s="7"/>
      <c r="E24" s="13">
        <f>SUM(E10:E23)</f>
        <v>72571.400000000009</v>
      </c>
      <c r="F24" s="4"/>
    </row>
    <row r="25" spans="1:6" ht="15.75" x14ac:dyDescent="0.25">
      <c r="A25" s="7"/>
      <c r="B25" s="12" t="s">
        <v>11</v>
      </c>
      <c r="C25" s="8"/>
      <c r="D25" s="7"/>
      <c r="E25" s="7"/>
      <c r="F25" s="4"/>
    </row>
    <row r="26" spans="1:6" ht="31.5" x14ac:dyDescent="0.25">
      <c r="A26" s="7">
        <v>1</v>
      </c>
      <c r="B26" s="8" t="s">
        <v>57</v>
      </c>
      <c r="C26" s="8" t="s">
        <v>13</v>
      </c>
      <c r="D26" s="7">
        <f>0.01+0.01+0.01+0.04+0.02</f>
        <v>9.0000000000000011E-2</v>
      </c>
      <c r="E26" s="7">
        <f>1028.8+986.4+986.4+4784.6+2031.8</f>
        <v>9818</v>
      </c>
      <c r="F26" s="4"/>
    </row>
    <row r="27" spans="1:6" s="1" customFormat="1" ht="15.75" x14ac:dyDescent="0.25">
      <c r="A27" s="7">
        <v>2</v>
      </c>
      <c r="B27" s="8" t="s">
        <v>58</v>
      </c>
      <c r="C27" s="8" t="s">
        <v>59</v>
      </c>
      <c r="D27" s="7">
        <v>1</v>
      </c>
      <c r="E27" s="7">
        <v>2844.2</v>
      </c>
      <c r="F27" s="4"/>
    </row>
    <row r="28" spans="1:6" s="1" customFormat="1" ht="31.5" x14ac:dyDescent="0.25">
      <c r="A28" s="7">
        <v>3</v>
      </c>
      <c r="B28" s="8" t="s">
        <v>30</v>
      </c>
      <c r="C28" s="8" t="s">
        <v>13</v>
      </c>
      <c r="D28" s="7">
        <f>0.02</f>
        <v>0.02</v>
      </c>
      <c r="E28" s="7">
        <f>11707</f>
        <v>11707</v>
      </c>
      <c r="F28" s="4"/>
    </row>
    <row r="29" spans="1:6" s="1" customFormat="1" ht="31.5" x14ac:dyDescent="0.25">
      <c r="A29" s="7">
        <v>4</v>
      </c>
      <c r="B29" s="8" t="s">
        <v>31</v>
      </c>
      <c r="C29" s="8" t="s">
        <v>32</v>
      </c>
      <c r="D29" s="7">
        <f>2</f>
        <v>2</v>
      </c>
      <c r="E29" s="7">
        <f>2237.4</f>
        <v>2237.4</v>
      </c>
      <c r="F29" s="4"/>
    </row>
    <row r="30" spans="1:6" s="1" customFormat="1" ht="31.5" x14ac:dyDescent="0.25">
      <c r="A30" s="7">
        <v>5</v>
      </c>
      <c r="B30" s="8" t="s">
        <v>20</v>
      </c>
      <c r="C30" s="8" t="s">
        <v>18</v>
      </c>
      <c r="D30" s="7">
        <f>0.02+0.02+0.01+0.02+0.02</f>
        <v>9.0000000000000011E-2</v>
      </c>
      <c r="E30" s="7">
        <f>694.4+702.6+350.8+702.6+468.6+977.8</f>
        <v>3896.8</v>
      </c>
      <c r="F30" s="4"/>
    </row>
    <row r="31" spans="1:6" s="1" customFormat="1" ht="47.25" x14ac:dyDescent="0.25">
      <c r="A31" s="7">
        <v>6</v>
      </c>
      <c r="B31" s="8" t="s">
        <v>63</v>
      </c>
      <c r="C31" s="8" t="s">
        <v>64</v>
      </c>
      <c r="D31" s="7">
        <v>0.01</v>
      </c>
      <c r="E31" s="7">
        <f>2557.4</f>
        <v>2557.4</v>
      </c>
      <c r="F31" s="4"/>
    </row>
    <row r="32" spans="1:6" s="1" customFormat="1" ht="78.75" x14ac:dyDescent="0.25">
      <c r="A32" s="7">
        <v>7</v>
      </c>
      <c r="B32" s="8" t="s">
        <v>43</v>
      </c>
      <c r="C32" s="8" t="s">
        <v>39</v>
      </c>
      <c r="D32" s="7">
        <f>0.72</f>
        <v>0.72</v>
      </c>
      <c r="E32" s="7">
        <f>32887.2</f>
        <v>32887.199999999997</v>
      </c>
      <c r="F32" s="4"/>
    </row>
    <row r="33" spans="1:7" s="1" customFormat="1" ht="78.75" x14ac:dyDescent="0.25">
      <c r="A33" s="7">
        <v>8</v>
      </c>
      <c r="B33" s="8" t="s">
        <v>44</v>
      </c>
      <c r="C33" s="8" t="s">
        <v>39</v>
      </c>
      <c r="D33" s="7">
        <f>0.01</f>
        <v>0.01</v>
      </c>
      <c r="E33" s="7">
        <f>439.6</f>
        <v>439.6</v>
      </c>
      <c r="F33" s="4"/>
    </row>
    <row r="34" spans="1:7" s="1" customFormat="1" ht="78.75" x14ac:dyDescent="0.25">
      <c r="A34" s="7">
        <v>9</v>
      </c>
      <c r="B34" s="8" t="s">
        <v>66</v>
      </c>
      <c r="C34" s="8" t="s">
        <v>39</v>
      </c>
      <c r="D34" s="7">
        <f>0.04</f>
        <v>0.04</v>
      </c>
      <c r="E34" s="7">
        <f>730.8</f>
        <v>730.8</v>
      </c>
      <c r="F34" s="4"/>
    </row>
    <row r="35" spans="1:7" s="1" customFormat="1" ht="78.75" x14ac:dyDescent="0.25">
      <c r="A35" s="7">
        <v>10</v>
      </c>
      <c r="B35" s="8" t="s">
        <v>45</v>
      </c>
      <c r="C35" s="8" t="s">
        <v>39</v>
      </c>
      <c r="D35" s="7">
        <f>0.07</f>
        <v>7.0000000000000007E-2</v>
      </c>
      <c r="E35" s="7">
        <f>1646.4</f>
        <v>1646.4</v>
      </c>
      <c r="F35" s="4"/>
    </row>
    <row r="36" spans="1:7" s="1" customFormat="1" ht="31.5" x14ac:dyDescent="0.25">
      <c r="A36" s="7">
        <v>11</v>
      </c>
      <c r="B36" s="8" t="s">
        <v>61</v>
      </c>
      <c r="C36" s="8" t="s">
        <v>62</v>
      </c>
      <c r="D36" s="7">
        <f>0.02</f>
        <v>0.02</v>
      </c>
      <c r="E36" s="7">
        <f>7676.4</f>
        <v>7676.4</v>
      </c>
      <c r="F36" s="4"/>
    </row>
    <row r="37" spans="1:7" s="1" customFormat="1" ht="31.5" x14ac:dyDescent="0.25">
      <c r="A37" s="7">
        <v>12</v>
      </c>
      <c r="B37" s="8" t="s">
        <v>65</v>
      </c>
      <c r="C37" s="8" t="s">
        <v>34</v>
      </c>
      <c r="D37" s="7">
        <f>0.03</f>
        <v>0.03</v>
      </c>
      <c r="E37" s="7">
        <f>2722</f>
        <v>2722</v>
      </c>
      <c r="F37" s="4"/>
    </row>
    <row r="38" spans="1:7" s="1" customFormat="1" ht="31.5" x14ac:dyDescent="0.25">
      <c r="A38" s="7">
        <v>13</v>
      </c>
      <c r="B38" s="8" t="s">
        <v>60</v>
      </c>
      <c r="C38" s="8" t="s">
        <v>34</v>
      </c>
      <c r="D38" s="7">
        <f>0.01</f>
        <v>0.01</v>
      </c>
      <c r="E38" s="7">
        <f>499.4</f>
        <v>499.4</v>
      </c>
      <c r="F38" s="4"/>
    </row>
    <row r="39" spans="1:7" s="1" customFormat="1" ht="15.75" x14ac:dyDescent="0.25">
      <c r="A39" s="7">
        <v>14</v>
      </c>
      <c r="B39" s="8" t="s">
        <v>46</v>
      </c>
      <c r="C39" s="8" t="s">
        <v>40</v>
      </c>
      <c r="D39" s="7">
        <f>120</f>
        <v>120</v>
      </c>
      <c r="E39" s="7">
        <f>4000</f>
        <v>4000</v>
      </c>
      <c r="F39" s="4"/>
    </row>
    <row r="40" spans="1:7" s="1" customFormat="1" ht="15.75" x14ac:dyDescent="0.25">
      <c r="A40" s="7">
        <v>15</v>
      </c>
      <c r="B40" s="8" t="s">
        <v>47</v>
      </c>
      <c r="C40" s="8" t="s">
        <v>48</v>
      </c>
      <c r="D40" s="7">
        <f>230</f>
        <v>230</v>
      </c>
      <c r="E40" s="7">
        <f>9200</f>
        <v>9200</v>
      </c>
      <c r="F40" s="4"/>
    </row>
    <row r="41" spans="1:7" s="1" customFormat="1" ht="15.75" x14ac:dyDescent="0.25">
      <c r="A41" s="7"/>
      <c r="B41" s="8"/>
      <c r="C41" s="8"/>
      <c r="D41" s="7"/>
      <c r="E41" s="13">
        <f>SUM(E26:E40)</f>
        <v>92862.599999999991</v>
      </c>
      <c r="F41" s="4"/>
    </row>
    <row r="42" spans="1:7" ht="15.75" x14ac:dyDescent="0.25">
      <c r="A42" s="7"/>
      <c r="B42" s="8" t="s">
        <v>9</v>
      </c>
      <c r="C42" s="7"/>
      <c r="D42" s="7"/>
      <c r="E42" s="9">
        <f>E24+E41</f>
        <v>165434</v>
      </c>
      <c r="F42" s="4"/>
    </row>
    <row r="43" spans="1:7" ht="15.75" x14ac:dyDescent="0.25">
      <c r="A43" s="7"/>
      <c r="B43" s="8"/>
      <c r="C43" s="7"/>
      <c r="D43" s="7"/>
      <c r="E43" s="7"/>
      <c r="F43" s="4"/>
    </row>
    <row r="44" spans="1:7" ht="15.75" x14ac:dyDescent="0.25">
      <c r="A44" s="10"/>
      <c r="B44" s="10"/>
      <c r="C44" s="10"/>
      <c r="D44" s="10"/>
      <c r="E44" s="10"/>
      <c r="F44" s="4"/>
    </row>
    <row r="45" spans="1:7" ht="15.75" x14ac:dyDescent="0.25">
      <c r="A45" s="10"/>
      <c r="B45" s="10" t="s">
        <v>14</v>
      </c>
      <c r="C45" s="10" t="s">
        <v>23</v>
      </c>
      <c r="D45" s="10"/>
      <c r="E45" s="10"/>
      <c r="F45" s="1"/>
    </row>
    <row r="46" spans="1:7" x14ac:dyDescent="0.25">
      <c r="A46" s="2"/>
      <c r="B46" s="2"/>
      <c r="C46" s="2"/>
      <c r="D46" s="2"/>
      <c r="E46" s="2"/>
      <c r="F46" s="1"/>
    </row>
    <row r="47" spans="1:7" x14ac:dyDescent="0.25">
      <c r="A47" s="2"/>
      <c r="B47" s="2" t="s">
        <v>15</v>
      </c>
      <c r="C47" s="2"/>
      <c r="D47" s="2"/>
      <c r="E47" s="2"/>
      <c r="F47" s="1"/>
    </row>
    <row r="48" spans="1:7" x14ac:dyDescent="0.25">
      <c r="A48" s="2"/>
      <c r="B48" s="2"/>
      <c r="C48" s="2" t="s">
        <v>25</v>
      </c>
      <c r="D48" s="15">
        <f>4458+4047.6+3780.6+2494.6+5127+28687+2732.8+4036.6+2120.6+4505.6+7344+3237</f>
        <v>72571.399999999994</v>
      </c>
      <c r="E48" s="2"/>
      <c r="F48" s="14"/>
      <c r="G48" s="14"/>
    </row>
    <row r="49" spans="1:7" x14ac:dyDescent="0.25">
      <c r="A49" s="2"/>
      <c r="B49" s="2"/>
      <c r="C49" s="2" t="s">
        <v>24</v>
      </c>
      <c r="D49" s="15">
        <f>36696.4+13200+1689+1337.2+2237.4+8331.4+468.6+2031.8+19882.8+6988+0</f>
        <v>92862.6</v>
      </c>
      <c r="E49" s="2"/>
    </row>
    <row r="50" spans="1:7" x14ac:dyDescent="0.25">
      <c r="A50" s="2"/>
      <c r="B50" s="2"/>
      <c r="C50" s="2"/>
      <c r="D50" s="15">
        <f>D48+D49</f>
        <v>165434</v>
      </c>
      <c r="E50" s="2"/>
      <c r="F50" s="14"/>
    </row>
    <row r="51" spans="1:7" x14ac:dyDescent="0.25">
      <c r="A51" s="2"/>
      <c r="B51" s="2"/>
      <c r="C51" s="2" t="s">
        <v>26</v>
      </c>
      <c r="D51" s="15">
        <f>41154.4+17247.6+5469.6+3831.8+7364.4+37018.4+3201.4+6068.4+22003.4+11493.6+7344+3237</f>
        <v>165433.99999999997</v>
      </c>
      <c r="E51" s="2"/>
      <c r="F51" s="14"/>
      <c r="G51" s="14"/>
    </row>
    <row r="52" spans="1:7" x14ac:dyDescent="0.25">
      <c r="A52" s="2"/>
      <c r="B52" s="2"/>
      <c r="C52" s="2"/>
      <c r="D52" s="2"/>
      <c r="E52" s="2"/>
      <c r="F52" s="14"/>
    </row>
  </sheetData>
  <pageMargins left="0.78740157480314965" right="0.31496062992125984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2023-01-24T06:32:01Z</cp:lastPrinted>
  <dcterms:created xsi:type="dcterms:W3CDTF">2016-09-29T06:37:31Z</dcterms:created>
  <dcterms:modified xsi:type="dcterms:W3CDTF">2023-01-24T06:45:05Z</dcterms:modified>
</cp:coreProperties>
</file>