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0" i="1" l="1"/>
  <c r="D20" i="1"/>
  <c r="E23" i="1"/>
  <c r="D23" i="1"/>
  <c r="E22" i="1"/>
  <c r="D22" i="1"/>
  <c r="E11" i="1"/>
  <c r="D48" i="1"/>
  <c r="D46" i="1"/>
  <c r="D45" i="1"/>
  <c r="E36" i="1" l="1"/>
  <c r="D36" i="1"/>
  <c r="E35" i="1"/>
  <c r="D35" i="1"/>
  <c r="E34" i="1"/>
  <c r="D34" i="1"/>
  <c r="E24" i="1"/>
  <c r="D24" i="1"/>
  <c r="E10" i="1" l="1"/>
  <c r="D10" i="1"/>
  <c r="E25" i="1" l="1"/>
  <c r="D25" i="1"/>
  <c r="E21" i="1" l="1"/>
  <c r="D21" i="1"/>
  <c r="D11" i="1" l="1"/>
  <c r="E32" i="1" l="1"/>
  <c r="D32" i="1"/>
  <c r="E31" i="1"/>
  <c r="E30" i="1"/>
  <c r="E29" i="1"/>
  <c r="D29" i="1"/>
  <c r="E17" i="1"/>
  <c r="D17" i="1"/>
  <c r="E16" i="1"/>
  <c r="E15" i="1"/>
  <c r="D15" i="1"/>
  <c r="E14" i="1"/>
  <c r="E28" i="1"/>
  <c r="D28" i="1"/>
  <c r="E33" i="1"/>
  <c r="D33" i="1"/>
  <c r="E37" i="1"/>
  <c r="D37" i="1"/>
  <c r="E19" i="1"/>
  <c r="D19" i="1"/>
  <c r="E18" i="1" l="1"/>
  <c r="D18" i="1"/>
  <c r="F37" i="1" l="1"/>
  <c r="F36" i="1"/>
  <c r="F33" i="1"/>
  <c r="F28" i="1"/>
  <c r="E26" i="1" l="1"/>
  <c r="E38" i="1" l="1"/>
  <c r="D47" i="1" l="1"/>
  <c r="E39" i="1"/>
</calcChain>
</file>

<file path=xl/sharedStrings.xml><?xml version="1.0" encoding="utf-8"?>
<sst xmlns="http://schemas.openxmlformats.org/spreadsheetml/2006/main" count="72" uniqueCount="62">
  <si>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</si>
  <si>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</si>
  <si>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</si>
  <si>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</si>
  <si>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</si>
  <si>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</si>
  <si>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</si>
  <si>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</si>
  <si>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</si>
  <si>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</si>
  <si>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</si>
  <si>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</si>
  <si>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</si>
  <si>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</si>
  <si>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</si>
  <si>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</si>
  <si>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</si>
  <si>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Очистка канализационной сети дворовой</t>
  </si>
  <si>
    <t xml:space="preserve">                                        по улице Рудакова</t>
  </si>
  <si>
    <t>Очистка канализационной сети внутренней</t>
  </si>
  <si>
    <t>Установка хомутов диам.трубопроводов до 100мм</t>
  </si>
  <si>
    <t>Осмотр водопровода, канализации</t>
  </si>
  <si>
    <t>100квартир</t>
  </si>
  <si>
    <t>Рыжов А.А.</t>
  </si>
  <si>
    <t>т/рем</t>
  </si>
  <si>
    <t>т/обс</t>
  </si>
  <si>
    <t>по акту</t>
  </si>
  <si>
    <t>Ремонт задвижек диам.до 100мм без снятия с места</t>
  </si>
  <si>
    <t>100шт.арматуры</t>
  </si>
  <si>
    <t>Гидравлическое испытание трубопроводов систем отопления, водопровода и горчего водоснабжения диам. до 100мм</t>
  </si>
  <si>
    <t>Гидравлическое испытание трубопроводов систем отопления, водопровода и горчего водоснабжения диам. до 50мм</t>
  </si>
  <si>
    <t>Осмотр линий электрических сетей, арматуры и электрооборудования на лестничных клетках(1 раз в месяц)</t>
  </si>
  <si>
    <t>100 лестничных клеток</t>
  </si>
  <si>
    <t>Смена кранов на шаровые краны диам. 15 мм</t>
  </si>
  <si>
    <t>Установка манометров</t>
  </si>
  <si>
    <t>1компл.</t>
  </si>
  <si>
    <t>Смена сгонов у трубопроводов диаметром до 20мм</t>
  </si>
  <si>
    <t>100 сгонов</t>
  </si>
  <si>
    <t>имущества МКД, выполненных за 2022  года на жилом доме № 6</t>
  </si>
  <si>
    <t>Проверка на прогрев отопительных приборов с регулировкой</t>
  </si>
  <si>
    <t>100 приб.</t>
  </si>
  <si>
    <t>Прочистка фильтров диам. 50мм</t>
  </si>
  <si>
    <t>10фильт.</t>
  </si>
  <si>
    <t>Демонтаж элеваторов</t>
  </si>
  <si>
    <t>Установка элеваторов номером 1-2 после прочистки</t>
  </si>
  <si>
    <t>10шт.</t>
  </si>
  <si>
    <t>Разборка трубопроводов из водогазопроводных труб в зданиях и сооружениях диам. до 50мм</t>
  </si>
  <si>
    <t>Сборка узла трубопровода водоснабжения и отопления из многослойных полипропиленовых труб,из заранее собранных узлов,наружным диаметром :40мм</t>
  </si>
  <si>
    <t>100соединений</t>
  </si>
  <si>
    <t>Прокладка внутренних трубопроводов водоснабжения и отопления из многослойных полипропиленовых труб,из заранее собранных узлов,наружным диаметром :40мм</t>
  </si>
  <si>
    <t>100м</t>
  </si>
  <si>
    <t>Врезка в действующие внутренние сети трубопроводов отопления и водоснабжения диаметром 32мм</t>
  </si>
  <si>
    <t>1 врезка</t>
  </si>
  <si>
    <t>Водоотлив из подвала электрическими насосами</t>
  </si>
  <si>
    <t>100м3 воды</t>
  </si>
  <si>
    <t>Смена дверных приборов: замки навесные</t>
  </si>
  <si>
    <t>100шт.приборов</t>
  </si>
  <si>
    <t>Установка люков в перекрытиях,площадь проема до 2м2</t>
  </si>
  <si>
    <t>100м2 проемов</t>
  </si>
  <si>
    <t>Смена дверных приборов ручки-скобы</t>
  </si>
  <si>
    <t>Улучшенная масляная окраска ранее окрашенных дверей за один раз с расчисткой старой краски до 35%</t>
  </si>
  <si>
    <t>100м2 окрашиваемой поверхности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</si>
</sst>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="136" zoomScaleNormal="136" workbookViewId="0">
      <selection activeCell="E44" sqref="A1:E44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16</v>
      </c>
      <c r="C3" s="3"/>
      <c r="D3" s="3"/>
      <c r="E3" s="3"/>
      <c r="F3" s="1"/>
    </row>
    <row r="4" spans="1:6" ht="15.75" x14ac:dyDescent="0.25">
      <c r="A4" s="4"/>
      <c r="B4" s="3" t="s">
        <v>38</v>
      </c>
      <c r="C4" s="3"/>
      <c r="D4" s="3"/>
      <c r="E4" s="3"/>
      <c r="F4" s="1"/>
    </row>
    <row r="5" spans="1:6" ht="15.75" x14ac:dyDescent="0.25">
      <c r="A5" s="4"/>
      <c r="B5" s="3" t="s">
        <v>18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0.01+0.01+0.01+0.01+0.01+0.02</f>
        <v>7.0000000000000007E-2</v>
      </c>
      <c r="E10" s="7">
        <f>60.6+60.6+60.6+60.6+65.8+138.4</f>
        <v>446.6</v>
      </c>
      <c r="F10" s="4"/>
    </row>
    <row r="11" spans="1:6" s="1" customFormat="1" ht="47.25" x14ac:dyDescent="0.25">
      <c r="A11" s="7">
        <v>2</v>
      </c>
      <c r="B11" s="8" t="s">
        <v>31</v>
      </c>
      <c r="C11" s="8" t="s">
        <v>32</v>
      </c>
      <c r="D11" s="7">
        <f>0.02</f>
        <v>0.02</v>
      </c>
      <c r="E11" s="7">
        <f>146.6+146.6+148.8+148.8+148.8+148.8+161.2+161.2+161.2+171.4+171.4+171.4</f>
        <v>1886.2000000000003</v>
      </c>
      <c r="F11" s="4"/>
    </row>
    <row r="12" spans="1:6" s="1" customFormat="1" ht="47.25" x14ac:dyDescent="0.25">
      <c r="A12" s="7">
        <v>3</v>
      </c>
      <c r="B12" s="8" t="s">
        <v>30</v>
      </c>
      <c r="C12" s="8" t="s">
        <v>12</v>
      </c>
      <c r="D12" s="7">
        <v>0.84</v>
      </c>
      <c r="E12" s="7">
        <v>5801.2</v>
      </c>
      <c r="F12" s="4"/>
    </row>
    <row r="13" spans="1:6" s="1" customFormat="1" ht="47.25" x14ac:dyDescent="0.25">
      <c r="A13" s="7">
        <v>4</v>
      </c>
      <c r="B13" s="8" t="s">
        <v>29</v>
      </c>
      <c r="C13" s="8" t="s">
        <v>12</v>
      </c>
      <c r="D13" s="7">
        <v>0.3</v>
      </c>
      <c r="E13" s="7">
        <v>2098.4</v>
      </c>
      <c r="F13" s="4"/>
    </row>
    <row r="14" spans="1:6" s="1" customFormat="1" ht="15.75" x14ac:dyDescent="0.25">
      <c r="A14" s="7">
        <v>5</v>
      </c>
      <c r="B14" s="8" t="s">
        <v>41</v>
      </c>
      <c r="C14" s="8" t="s">
        <v>42</v>
      </c>
      <c r="D14" s="7">
        <v>0.2</v>
      </c>
      <c r="E14" s="7">
        <f>2399.8</f>
        <v>2399.8000000000002</v>
      </c>
      <c r="F14" s="4"/>
    </row>
    <row r="15" spans="1:6" s="1" customFormat="1" ht="31.5" x14ac:dyDescent="0.25">
      <c r="A15" s="7">
        <v>6</v>
      </c>
      <c r="B15" s="8" t="s">
        <v>27</v>
      </c>
      <c r="C15" s="8" t="s">
        <v>28</v>
      </c>
      <c r="D15" s="7">
        <f>0.04</f>
        <v>0.04</v>
      </c>
      <c r="E15" s="7">
        <f>9815.8</f>
        <v>9815.7999999999993</v>
      </c>
      <c r="F15" s="4"/>
    </row>
    <row r="16" spans="1:6" s="1" customFormat="1" ht="15.75" x14ac:dyDescent="0.25">
      <c r="A16" s="7">
        <v>7</v>
      </c>
      <c r="B16" s="8" t="s">
        <v>43</v>
      </c>
      <c r="C16" s="8" t="s">
        <v>13</v>
      </c>
      <c r="D16" s="7">
        <v>0.01</v>
      </c>
      <c r="E16" s="7">
        <f>713</f>
        <v>713</v>
      </c>
      <c r="F16" s="4"/>
    </row>
    <row r="17" spans="1:6" s="1" customFormat="1" ht="31.5" x14ac:dyDescent="0.25">
      <c r="A17" s="7">
        <v>8</v>
      </c>
      <c r="B17" s="8" t="s">
        <v>44</v>
      </c>
      <c r="C17" s="8" t="s">
        <v>45</v>
      </c>
      <c r="D17" s="7">
        <f>0.1</f>
        <v>0.1</v>
      </c>
      <c r="E17" s="7">
        <f>3760.2</f>
        <v>3760.2</v>
      </c>
      <c r="F17" s="4"/>
    </row>
    <row r="18" spans="1:6" s="1" customFormat="1" ht="31.5" x14ac:dyDescent="0.25">
      <c r="A18" s="7">
        <v>9</v>
      </c>
      <c r="B18" s="8" t="s">
        <v>20</v>
      </c>
      <c r="C18" s="8" t="s">
        <v>13</v>
      </c>
      <c r="D18" s="7">
        <f>0.01</f>
        <v>0.01</v>
      </c>
      <c r="E18" s="7">
        <f>1079.8</f>
        <v>1079.8</v>
      </c>
      <c r="F18" s="4"/>
    </row>
    <row r="19" spans="1:6" s="1" customFormat="1" ht="31.5" x14ac:dyDescent="0.25">
      <c r="A19" s="7">
        <v>10</v>
      </c>
      <c r="B19" s="8" t="s">
        <v>39</v>
      </c>
      <c r="C19" s="8" t="s">
        <v>40</v>
      </c>
      <c r="D19" s="7">
        <f>0.04</f>
        <v>0.04</v>
      </c>
      <c r="E19" s="7">
        <f>484.6</f>
        <v>484.6</v>
      </c>
      <c r="F19" s="4"/>
    </row>
    <row r="20" spans="1:6" s="1" customFormat="1" ht="31.5" x14ac:dyDescent="0.25">
      <c r="A20" s="7">
        <v>11</v>
      </c>
      <c r="B20" s="8" t="s">
        <v>21</v>
      </c>
      <c r="C20" s="8" t="s">
        <v>22</v>
      </c>
      <c r="D20" s="7">
        <f>0.02+0.02+0.01+0.01+0.02+0.03+0.01+0.02+0.01+0.02+0.02+0.02</f>
        <v>0.20999999999999996</v>
      </c>
      <c r="E20" s="7">
        <f>1037.2+1037.2+528.4+1058.8+1058.8+1586.2+570.6+1137+570.6+1217.8+1217.8+1217.8</f>
        <v>12238.199999999999</v>
      </c>
      <c r="F20" s="4"/>
    </row>
    <row r="21" spans="1:6" s="1" customFormat="1" ht="31.5" x14ac:dyDescent="0.25">
      <c r="A21" s="7">
        <v>12</v>
      </c>
      <c r="B21" s="8" t="s">
        <v>53</v>
      </c>
      <c r="C21" s="8" t="s">
        <v>54</v>
      </c>
      <c r="D21" s="7">
        <f>0.03</f>
        <v>0.03</v>
      </c>
      <c r="E21" s="7">
        <f>158.4</f>
        <v>158.4</v>
      </c>
      <c r="F21" s="4"/>
    </row>
    <row r="22" spans="1:6" s="1" customFormat="1" ht="47.25" x14ac:dyDescent="0.25">
      <c r="A22" s="7">
        <v>13</v>
      </c>
      <c r="B22" s="8" t="s">
        <v>19</v>
      </c>
      <c r="C22" s="8" t="s">
        <v>12</v>
      </c>
      <c r="D22" s="7">
        <f>0.02+0.02+0.05+0.03+0.02+0.1+0.1+0.05+0.02+0.02</f>
        <v>0.43</v>
      </c>
      <c r="E22" s="7">
        <f>496+513.8+1287+771.2+546.4+2738.4+2738.4+1458.2+582+582</f>
        <v>11713.400000000001</v>
      </c>
      <c r="F22" s="4"/>
    </row>
    <row r="23" spans="1:6" s="1" customFormat="1" ht="47.25" x14ac:dyDescent="0.25">
      <c r="A23" s="7">
        <v>14</v>
      </c>
      <c r="B23" s="8" t="s">
        <v>17</v>
      </c>
      <c r="C23" s="8" t="s">
        <v>12</v>
      </c>
      <c r="D23" s="7">
        <f>0.04</f>
        <v>0.04</v>
      </c>
      <c r="E23" s="7">
        <f>3765.4</f>
        <v>3765.4</v>
      </c>
      <c r="F23" s="4"/>
    </row>
    <row r="24" spans="1:6" s="1" customFormat="1" ht="31.5" x14ac:dyDescent="0.25">
      <c r="A24" s="7">
        <v>15</v>
      </c>
      <c r="B24" s="8" t="s">
        <v>55</v>
      </c>
      <c r="C24" s="8" t="s">
        <v>56</v>
      </c>
      <c r="D24" s="7">
        <f>0.01</f>
        <v>0.01</v>
      </c>
      <c r="E24" s="7">
        <f>1177</f>
        <v>1177</v>
      </c>
      <c r="F24" s="4"/>
    </row>
    <row r="25" spans="1:6" s="1" customFormat="1" ht="47.25" x14ac:dyDescent="0.25">
      <c r="A25" s="7">
        <v>16</v>
      </c>
      <c r="B25" s="8" t="s">
        <v>17</v>
      </c>
      <c r="C25" s="8" t="s">
        <v>12</v>
      </c>
      <c r="D25" s="7">
        <f>0.05+0.2+0.04+0.02+0.15+0.15</f>
        <v>0.61</v>
      </c>
      <c r="E25" s="7">
        <f>4015.2+16066.2+3276+8188+13203.2+13203.2</f>
        <v>57951.8</v>
      </c>
      <c r="F25" s="4"/>
    </row>
    <row r="26" spans="1:6" ht="15.75" x14ac:dyDescent="0.25">
      <c r="A26" s="7"/>
      <c r="B26" s="8"/>
      <c r="C26" s="8"/>
      <c r="D26" s="7"/>
      <c r="E26" s="9">
        <f>SUM(E10:E25)</f>
        <v>115489.8</v>
      </c>
      <c r="F26" s="4"/>
    </row>
    <row r="27" spans="1:6" ht="15.75" x14ac:dyDescent="0.25">
      <c r="A27" s="7"/>
      <c r="B27" s="12" t="s">
        <v>11</v>
      </c>
      <c r="C27" s="8"/>
      <c r="D27" s="7"/>
      <c r="E27" s="7"/>
      <c r="F27" s="4"/>
    </row>
    <row r="28" spans="1:6" ht="31.5" x14ac:dyDescent="0.25">
      <c r="A28" s="7">
        <v>1</v>
      </c>
      <c r="B28" s="8" t="s">
        <v>33</v>
      </c>
      <c r="C28" s="8" t="s">
        <v>13</v>
      </c>
      <c r="D28" s="7">
        <f>0.01+0.01+0.02</f>
        <v>0.04</v>
      </c>
      <c r="E28" s="7">
        <f>1180.4+986.4+1971.8</f>
        <v>4138.6000000000004</v>
      </c>
      <c r="F28" s="4">
        <f>E28/6</f>
        <v>689.76666666666677</v>
      </c>
    </row>
    <row r="29" spans="1:6" s="1" customFormat="1" ht="47.25" x14ac:dyDescent="0.25">
      <c r="A29" s="7">
        <v>2</v>
      </c>
      <c r="B29" s="8" t="s">
        <v>46</v>
      </c>
      <c r="C29" s="8" t="s">
        <v>12</v>
      </c>
      <c r="D29" s="7">
        <f>0.02</f>
        <v>0.02</v>
      </c>
      <c r="E29" s="7">
        <f>774.2</f>
        <v>774.2</v>
      </c>
      <c r="F29" s="4"/>
    </row>
    <row r="30" spans="1:6" s="1" customFormat="1" ht="78.75" x14ac:dyDescent="0.25">
      <c r="A30" s="7">
        <v>3</v>
      </c>
      <c r="B30" s="8" t="s">
        <v>47</v>
      </c>
      <c r="C30" s="8" t="s">
        <v>48</v>
      </c>
      <c r="D30" s="7">
        <v>0.03</v>
      </c>
      <c r="E30" s="7">
        <f>118.4</f>
        <v>118.4</v>
      </c>
      <c r="F30" s="4"/>
    </row>
    <row r="31" spans="1:6" s="1" customFormat="1" ht="78.75" x14ac:dyDescent="0.25">
      <c r="A31" s="7">
        <v>4</v>
      </c>
      <c r="B31" s="8" t="s">
        <v>49</v>
      </c>
      <c r="C31" s="8" t="s">
        <v>50</v>
      </c>
      <c r="D31" s="7">
        <v>0.02</v>
      </c>
      <c r="E31" s="7">
        <f>1769.8</f>
        <v>1769.8</v>
      </c>
      <c r="F31" s="4"/>
    </row>
    <row r="32" spans="1:6" s="1" customFormat="1" ht="47.25" x14ac:dyDescent="0.25">
      <c r="A32" s="7">
        <v>5</v>
      </c>
      <c r="B32" s="8" t="s">
        <v>51</v>
      </c>
      <c r="C32" s="8" t="s">
        <v>52</v>
      </c>
      <c r="D32" s="7">
        <f>1</f>
        <v>1</v>
      </c>
      <c r="E32" s="7">
        <f>5623</f>
        <v>5623</v>
      </c>
      <c r="F32" s="4"/>
    </row>
    <row r="33" spans="1:7" s="1" customFormat="1" ht="15.75" x14ac:dyDescent="0.25">
      <c r="A33" s="7">
        <v>6</v>
      </c>
      <c r="B33" s="8" t="s">
        <v>34</v>
      </c>
      <c r="C33" s="8" t="s">
        <v>35</v>
      </c>
      <c r="D33" s="7">
        <f>1</f>
        <v>1</v>
      </c>
      <c r="E33" s="7">
        <f>1117.6</f>
        <v>1117.5999999999999</v>
      </c>
      <c r="F33" s="4">
        <f>E33/8</f>
        <v>139.69999999999999</v>
      </c>
    </row>
    <row r="34" spans="1:7" s="1" customFormat="1" ht="31.5" x14ac:dyDescent="0.25">
      <c r="A34" s="7">
        <v>7</v>
      </c>
      <c r="B34" s="8" t="s">
        <v>57</v>
      </c>
      <c r="C34" s="8" t="s">
        <v>58</v>
      </c>
      <c r="D34" s="7">
        <f>0.0152</f>
        <v>1.52E-2</v>
      </c>
      <c r="E34" s="7">
        <f>10457.2</f>
        <v>10457.200000000001</v>
      </c>
      <c r="F34" s="4"/>
    </row>
    <row r="35" spans="1:7" s="1" customFormat="1" ht="31.5" x14ac:dyDescent="0.25">
      <c r="A35" s="7">
        <v>8</v>
      </c>
      <c r="B35" s="8" t="s">
        <v>59</v>
      </c>
      <c r="C35" s="8" t="s">
        <v>56</v>
      </c>
      <c r="D35" s="7">
        <f>0.02</f>
        <v>0.02</v>
      </c>
      <c r="E35" s="7">
        <f>681.8</f>
        <v>681.8</v>
      </c>
      <c r="F35" s="4"/>
    </row>
    <row r="36" spans="1:7" s="1" customFormat="1" ht="78.75" x14ac:dyDescent="0.25">
      <c r="A36" s="7">
        <v>9</v>
      </c>
      <c r="B36" s="8" t="s">
        <v>60</v>
      </c>
      <c r="C36" s="8" t="s">
        <v>61</v>
      </c>
      <c r="D36" s="7">
        <f>0.07</f>
        <v>7.0000000000000007E-2</v>
      </c>
      <c r="E36" s="7">
        <f>3722.4</f>
        <v>3722.4</v>
      </c>
      <c r="F36" s="4">
        <f>E36/2</f>
        <v>1861.2</v>
      </c>
    </row>
    <row r="37" spans="1:7" s="1" customFormat="1" ht="31.5" x14ac:dyDescent="0.25">
      <c r="A37" s="7">
        <v>10</v>
      </c>
      <c r="B37" s="8" t="s">
        <v>36</v>
      </c>
      <c r="C37" s="8" t="s">
        <v>37</v>
      </c>
      <c r="D37" s="7">
        <f>0.01</f>
        <v>0.01</v>
      </c>
      <c r="E37" s="7">
        <f>345.6</f>
        <v>345.6</v>
      </c>
      <c r="F37" s="4">
        <f>E37/2</f>
        <v>172.8</v>
      </c>
    </row>
    <row r="38" spans="1:7" s="1" customFormat="1" ht="15.75" x14ac:dyDescent="0.25">
      <c r="A38" s="7"/>
      <c r="B38" s="8"/>
      <c r="C38" s="8"/>
      <c r="D38" s="7"/>
      <c r="E38" s="13">
        <f>SUM(E28:E37)</f>
        <v>28748.600000000002</v>
      </c>
      <c r="F38" s="4"/>
    </row>
    <row r="39" spans="1:7" ht="15.75" x14ac:dyDescent="0.25">
      <c r="A39" s="7"/>
      <c r="B39" s="8" t="s">
        <v>9</v>
      </c>
      <c r="C39" s="7"/>
      <c r="D39" s="7"/>
      <c r="E39" s="9">
        <f>E26+E38</f>
        <v>144238.39999999999</v>
      </c>
      <c r="F39" s="4"/>
    </row>
    <row r="40" spans="1:7" ht="15.75" x14ac:dyDescent="0.25">
      <c r="A40" s="7"/>
      <c r="B40" s="8"/>
      <c r="C40" s="7"/>
      <c r="D40" s="7"/>
      <c r="E40" s="7"/>
      <c r="F40" s="4"/>
    </row>
    <row r="41" spans="1:7" ht="15.75" x14ac:dyDescent="0.25">
      <c r="A41" s="10"/>
      <c r="B41" s="10"/>
      <c r="C41" s="10"/>
      <c r="D41" s="10"/>
      <c r="E41" s="10"/>
      <c r="F41" s="4"/>
    </row>
    <row r="42" spans="1:7" ht="15.75" x14ac:dyDescent="0.25">
      <c r="A42" s="10"/>
      <c r="B42" s="10" t="s">
        <v>14</v>
      </c>
      <c r="C42" s="10" t="s">
        <v>23</v>
      </c>
      <c r="D42" s="10"/>
      <c r="E42" s="10"/>
      <c r="F42" s="1"/>
    </row>
    <row r="43" spans="1:7" x14ac:dyDescent="0.25">
      <c r="A43" s="2"/>
      <c r="B43" s="2"/>
      <c r="C43" s="2"/>
      <c r="D43" s="2"/>
      <c r="E43" s="2"/>
      <c r="F43" s="1"/>
    </row>
    <row r="44" spans="1:7" x14ac:dyDescent="0.25">
      <c r="A44" s="2"/>
      <c r="B44" s="2" t="s">
        <v>15</v>
      </c>
      <c r="C44" s="2"/>
      <c r="D44" s="2"/>
      <c r="E44" s="2"/>
      <c r="F44" s="1"/>
    </row>
    <row r="45" spans="1:7" x14ac:dyDescent="0.25">
      <c r="A45" s="2"/>
      <c r="B45" s="2"/>
      <c r="C45" s="2" t="s">
        <v>25</v>
      </c>
      <c r="D45" s="15">
        <f>6824+17806.6+4467+10682.6+2039.4+26384+1344+17398.2+16673.4+4162.8+1971.2+5736.6</f>
        <v>115489.80000000002</v>
      </c>
      <c r="E45" s="2"/>
      <c r="F45" s="14"/>
      <c r="G45" s="14"/>
    </row>
    <row r="46" spans="1:7" x14ac:dyDescent="0.25">
      <c r="A46" s="2"/>
      <c r="B46" s="2"/>
      <c r="C46" s="2" t="s">
        <v>24</v>
      </c>
      <c r="D46" s="2">
        <f>345.6+1180.4+986.4+0+3089.4+8285.4+0+14861.4+0+0</f>
        <v>28748.6</v>
      </c>
      <c r="E46" s="2"/>
    </row>
    <row r="47" spans="1:7" x14ac:dyDescent="0.25">
      <c r="A47" s="2"/>
      <c r="B47" s="2"/>
      <c r="C47" s="2"/>
      <c r="D47" s="15">
        <f>D45+D46</f>
        <v>144238.40000000002</v>
      </c>
      <c r="E47" s="2"/>
      <c r="F47" s="14"/>
    </row>
    <row r="48" spans="1:7" x14ac:dyDescent="0.25">
      <c r="A48" s="2"/>
      <c r="B48" s="2"/>
      <c r="C48" s="2" t="s">
        <v>26</v>
      </c>
      <c r="D48" s="15">
        <f>7169.6+18987+5453.4+10682.6+5128.8+34669.4+1344+17398.2+16673.4+19024.2+1971.2+5736.6</f>
        <v>144238.40000000002</v>
      </c>
      <c r="E48" s="2"/>
      <c r="F48" s="14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2023-01-24T07:40:09Z</cp:lastPrinted>
  <dcterms:created xsi:type="dcterms:W3CDTF">2016-09-29T06:37:31Z</dcterms:created>
  <dcterms:modified xsi:type="dcterms:W3CDTF">2023-01-24T07:41:00Z</dcterms:modified>
</cp:coreProperties>
</file>