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справка по выполн раб за 2022 год\"/>
    </mc:Choice>
  </mc:AlternateContent>
  <bookViews>
    <workbookView xWindow="0" yWindow="0" windowWidth="20490" windowHeight="775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E25" i="1" l="1"/>
  <c r="E26" i="1"/>
  <c r="D26" i="1"/>
  <c r="E24" i="1"/>
  <c r="D24" i="1"/>
  <c r="E23" i="1"/>
  <c r="D23" i="1"/>
  <c r="E22" i="1"/>
  <c r="D22" i="1"/>
  <c r="E21" i="1"/>
  <c r="D21" i="1"/>
  <c r="E20" i="1"/>
  <c r="D20" i="1"/>
  <c r="E13" i="1" l="1"/>
  <c r="D13" i="1"/>
  <c r="E15" i="1"/>
  <c r="D15" i="1"/>
  <c r="E11" i="1"/>
  <c r="E10" i="1"/>
  <c r="D10" i="1"/>
  <c r="D38" i="1"/>
  <c r="D36" i="1"/>
  <c r="D35" i="1"/>
  <c r="E27" i="1" l="1"/>
  <c r="D27" i="1"/>
  <c r="E16" i="1"/>
  <c r="D16" i="1"/>
  <c r="E14" i="1"/>
  <c r="D14" i="1"/>
  <c r="E12" i="1" l="1"/>
  <c r="E17" i="1" s="1"/>
  <c r="D12" i="1"/>
  <c r="E19" i="1" l="1"/>
  <c r="D11" i="1"/>
  <c r="F27" i="1" l="1"/>
  <c r="F22" i="1"/>
  <c r="F19" i="1"/>
  <c r="E28" i="1" l="1"/>
  <c r="E29" i="1" l="1"/>
  <c r="D37" i="1"/>
</calcChain>
</file>

<file path=xl/sharedStrings.xml><?xml version="1.0" encoding="utf-8"?>
<sst xmlns="http://schemas.openxmlformats.org/spreadsheetml/2006/main" count="53" uniqueCount="50">
  <si>
    <t xml:space="preserve">                                                                           Отчет</t>
  </si>
  <si>
    <t>№№</t>
  </si>
  <si>
    <t>Наименование работ по МКД</t>
  </si>
  <si>
    <t>Ед.изм.</t>
  </si>
  <si>
    <t>Объем</t>
  </si>
  <si>
    <t>Стоимость работ,</t>
  </si>
  <si>
    <t>п/п</t>
  </si>
  <si>
    <t>руб. без НДС</t>
  </si>
  <si>
    <t>Смена ламп накаливания</t>
  </si>
  <si>
    <r>
      <rPr>
        <b/>
        <sz val="12"/>
        <color theme="1"/>
        <rFont val="Calibri"/>
        <family val="2"/>
        <charset val="204"/>
        <scheme val="minor"/>
      </rPr>
      <t>Итого</t>
    </r>
    <r>
      <rPr>
        <sz val="12"/>
        <color theme="1"/>
        <rFont val="Calibri"/>
        <family val="2"/>
        <charset val="204"/>
        <scheme val="minor"/>
      </rPr>
      <t>:</t>
    </r>
  </si>
  <si>
    <t>Техническое обслуживание</t>
  </si>
  <si>
    <t xml:space="preserve">Текущий ремонт </t>
  </si>
  <si>
    <t>100м трубопровода</t>
  </si>
  <si>
    <t>100шт</t>
  </si>
  <si>
    <t>Директор</t>
  </si>
  <si>
    <t>Исп.Захарова О.Е.</t>
  </si>
  <si>
    <t xml:space="preserve"> работ по текущему ремонту и техническому обслуживанию  общего </t>
  </si>
  <si>
    <t>Очистка канализационной сети дворовой</t>
  </si>
  <si>
    <t xml:space="preserve">                                        по улице Рудакова</t>
  </si>
  <si>
    <t>Установка хомутов диам.трубопроводов до 100мм</t>
  </si>
  <si>
    <t>Осмотр водопровода, канализации</t>
  </si>
  <si>
    <t>100квартир</t>
  </si>
  <si>
    <t>Рыжов А.А.</t>
  </si>
  <si>
    <t>т/рем</t>
  </si>
  <si>
    <t>т/обс</t>
  </si>
  <si>
    <t>по акту</t>
  </si>
  <si>
    <t xml:space="preserve">                       </t>
  </si>
  <si>
    <t>Осмотр линий электрических сетей, арматуры и электрооборудования на лестничных клетках(1 раз в месяц)</t>
  </si>
  <si>
    <t>100 лестничных клеток</t>
  </si>
  <si>
    <t>Установка манометров</t>
  </si>
  <si>
    <t>1 компл.</t>
  </si>
  <si>
    <t>имущества МКД, выполненных за 2022  года на жилом доме № 4</t>
  </si>
  <si>
    <t>100приборов</t>
  </si>
  <si>
    <t>Очистка канализационной сети внутренней</t>
  </si>
  <si>
    <t>Смена дверных приборов замки навесные</t>
  </si>
  <si>
    <t>100шт приборов</t>
  </si>
  <si>
    <t>Улучшенная масляная окраска ранее окрашенных дверей за один раз с расчисткой старой краски более 35%</t>
  </si>
  <si>
    <t>100м2 окрашиваемой поверхности</t>
  </si>
  <si>
    <t>Разборка трубопроводов из водогазопроводных труб диаметром до 32мм</t>
  </si>
  <si>
    <t>100 соединений</t>
  </si>
  <si>
    <t>100м</t>
  </si>
  <si>
    <t>Сборка узла трубопровода водоснабжения и отопления из многослойного полипропилена,армированного стекловолокном,раструбная сварка,наружный диаметр:25мм</t>
  </si>
  <si>
    <t>Прокладка внутренних трубопроводов водоснабжения и отопления из полипропиленовых труб: диам. 25мм</t>
  </si>
  <si>
    <t>Разборка плинтусов деревянных и из пластмассовых материалов</t>
  </si>
  <si>
    <t>100м плинтусов</t>
  </si>
  <si>
    <t>Разборка покрытий полов из линилеума и релина</t>
  </si>
  <si>
    <t>100м2 покрытий</t>
  </si>
  <si>
    <t>Демонтаж покрытий из фанеры</t>
  </si>
  <si>
    <t>100м2 покрытия</t>
  </si>
  <si>
    <t>Разборка покрытий дощатых полов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</si>
</sst>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/>
    <xf numFmtId="0" fontId="0" fillId="0" borderId="0" xfId="0" applyBorder="1"/>
    <xf numFmtId="0" fontId="1" fillId="0" borderId="0" xfId="0" applyFont="1"/>
    <xf numFmtId="0" fontId="2" fillId="0" borderId="0" xfId="0" applyFont="1"/>
    <xf numFmtId="0" fontId="2" fillId="0" borderId="2" xfId="0" applyFont="1" applyBorder="1"/>
    <xf numFmtId="0" fontId="2" fillId="0" borderId="3" xfId="0" applyFont="1" applyBorder="1"/>
    <xf numFmtId="0" fontId="2" fillId="0" borderId="1" xfId="0" applyFont="1" applyBorder="1"/>
    <xf numFmtId="0" fontId="2" fillId="0" borderId="1" xfId="0" applyFont="1" applyBorder="1" applyAlignment="1">
      <alignment horizontal="left" vertical="distributed"/>
    </xf>
    <xf numFmtId="2" fontId="1" fillId="0" borderId="1" xfId="0" applyNumberFormat="1" applyFont="1" applyBorder="1"/>
    <xf numFmtId="0" fontId="2" fillId="0" borderId="0" xfId="0" applyFont="1" applyBorder="1"/>
    <xf numFmtId="0" fontId="1" fillId="0" borderId="3" xfId="0" applyFont="1" applyBorder="1"/>
    <xf numFmtId="0" fontId="1" fillId="0" borderId="1" xfId="0" applyFont="1" applyBorder="1" applyAlignment="1">
      <alignment horizontal="left" vertical="distributed"/>
    </xf>
    <xf numFmtId="0" fontId="1" fillId="0" borderId="1" xfId="0" applyFont="1" applyBorder="1"/>
    <xf numFmtId="2" fontId="0" fillId="0" borderId="0" xfId="0" applyNumberFormat="1"/>
    <xf numFmtId="2" fontId="0" fillId="0" borderId="0" xfId="0" applyNumberForma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tabSelected="1" zoomScale="154" zoomScaleNormal="154" workbookViewId="0">
      <selection activeCell="E34" sqref="A1:E34"/>
    </sheetView>
  </sheetViews>
  <sheetFormatPr defaultRowHeight="15" x14ac:dyDescent="0.25"/>
  <cols>
    <col min="1" max="1" width="5.140625" customWidth="1"/>
    <col min="2" max="2" width="47.42578125" customWidth="1"/>
    <col min="3" max="3" width="10.85546875" customWidth="1"/>
    <col min="4" max="4" width="10.7109375" customWidth="1"/>
    <col min="5" max="5" width="16.7109375" customWidth="1"/>
  </cols>
  <sheetData>
    <row r="1" spans="1:6" ht="15.75" x14ac:dyDescent="0.25">
      <c r="A1" s="4"/>
      <c r="B1" s="4"/>
      <c r="C1" s="4"/>
      <c r="D1" s="4"/>
      <c r="E1" s="4"/>
      <c r="F1" s="1"/>
    </row>
    <row r="2" spans="1:6" ht="15.75" x14ac:dyDescent="0.25">
      <c r="A2" s="4"/>
      <c r="B2" s="3" t="s">
        <v>0</v>
      </c>
      <c r="C2" s="3"/>
      <c r="D2" s="4"/>
      <c r="E2" s="4"/>
      <c r="F2" s="1"/>
    </row>
    <row r="3" spans="1:6" ht="15.75" x14ac:dyDescent="0.25">
      <c r="A3" s="4"/>
      <c r="B3" s="3" t="s">
        <v>16</v>
      </c>
      <c r="C3" s="3"/>
      <c r="D3" s="3"/>
      <c r="E3" s="3"/>
      <c r="F3" s="1"/>
    </row>
    <row r="4" spans="1:6" ht="15.75" x14ac:dyDescent="0.25">
      <c r="A4" s="4"/>
      <c r="B4" s="3" t="s">
        <v>31</v>
      </c>
      <c r="C4" s="3"/>
      <c r="D4" s="3"/>
      <c r="E4" s="3"/>
      <c r="F4" s="1"/>
    </row>
    <row r="5" spans="1:6" ht="15.75" x14ac:dyDescent="0.25">
      <c r="A5" s="4"/>
      <c r="B5" s="3" t="s">
        <v>18</v>
      </c>
      <c r="C5" s="3"/>
      <c r="D5" s="3"/>
      <c r="E5" s="3"/>
      <c r="F5" s="1"/>
    </row>
    <row r="6" spans="1:6" ht="15.75" x14ac:dyDescent="0.25">
      <c r="A6" s="4"/>
      <c r="B6" s="4"/>
      <c r="C6" s="4"/>
      <c r="D6" s="4"/>
      <c r="E6" s="4"/>
      <c r="F6" s="1"/>
    </row>
    <row r="7" spans="1:6" ht="15.75" x14ac:dyDescent="0.25">
      <c r="A7" s="5" t="s">
        <v>1</v>
      </c>
      <c r="B7" s="5" t="s">
        <v>2</v>
      </c>
      <c r="C7" s="5" t="s">
        <v>3</v>
      </c>
      <c r="D7" s="5" t="s">
        <v>4</v>
      </c>
      <c r="E7" s="5" t="s">
        <v>5</v>
      </c>
      <c r="F7" s="4"/>
    </row>
    <row r="8" spans="1:6" ht="15.75" x14ac:dyDescent="0.25">
      <c r="A8" s="6" t="s">
        <v>6</v>
      </c>
      <c r="B8" s="6"/>
      <c r="C8" s="6"/>
      <c r="D8" s="6"/>
      <c r="E8" s="6" t="s">
        <v>7</v>
      </c>
      <c r="F8" s="4"/>
    </row>
    <row r="9" spans="1:6" s="1" customFormat="1" ht="15.75" x14ac:dyDescent="0.25">
      <c r="A9" s="6"/>
      <c r="B9" s="11" t="s">
        <v>10</v>
      </c>
      <c r="C9" s="6"/>
      <c r="D9" s="6"/>
      <c r="E9" s="6"/>
      <c r="F9" s="4"/>
    </row>
    <row r="10" spans="1:6" ht="15.75" x14ac:dyDescent="0.25">
      <c r="A10" s="7">
        <v>1</v>
      </c>
      <c r="B10" s="8" t="s">
        <v>8</v>
      </c>
      <c r="C10" s="8" t="s">
        <v>13</v>
      </c>
      <c r="D10" s="7">
        <f>0.01+0.01+0.01+0.01+0.01+0.02+0.02</f>
        <v>9.0000000000000011E-2</v>
      </c>
      <c r="E10" s="7">
        <f>60.6+60.6+60.6+60.6+65.8+138.4+70.8</f>
        <v>517.4</v>
      </c>
      <c r="F10" s="4"/>
    </row>
    <row r="11" spans="1:6" s="1" customFormat="1" ht="47.25" x14ac:dyDescent="0.25">
      <c r="A11" s="7">
        <v>2</v>
      </c>
      <c r="B11" s="8" t="s">
        <v>27</v>
      </c>
      <c r="C11" s="8" t="s">
        <v>28</v>
      </c>
      <c r="D11" s="7">
        <f>0.02</f>
        <v>0.02</v>
      </c>
      <c r="E11" s="7">
        <f>146.6+146.6+148.8+148.8+148.8+148.8+161.2+161.2+161.2+171.4+171.4+171.4</f>
        <v>1886.2000000000003</v>
      </c>
      <c r="F11" s="4"/>
    </row>
    <row r="12" spans="1:6" s="1" customFormat="1" ht="31.5" x14ac:dyDescent="0.25">
      <c r="A12" s="7">
        <v>3</v>
      </c>
      <c r="B12" s="8" t="s">
        <v>19</v>
      </c>
      <c r="C12" s="8" t="s">
        <v>32</v>
      </c>
      <c r="D12" s="7">
        <f>0.04+0.02+0.01+0.01</f>
        <v>7.9999999999999988E-2</v>
      </c>
      <c r="E12" s="7">
        <f>481.4+2159.4+1160.4+1201</f>
        <v>5002.2000000000007</v>
      </c>
      <c r="F12" s="4"/>
    </row>
    <row r="13" spans="1:6" s="1" customFormat="1" ht="31.5" x14ac:dyDescent="0.25">
      <c r="A13" s="7">
        <v>4</v>
      </c>
      <c r="B13" s="8" t="s">
        <v>20</v>
      </c>
      <c r="C13" s="8" t="s">
        <v>21</v>
      </c>
      <c r="D13" s="7">
        <f>0.03+0.02+0.01+0.02+0.02+0.02+0.03+0.02+0.02+0.02+0.01+0.01</f>
        <v>0.23</v>
      </c>
      <c r="E13" s="7">
        <f>1555.4+1037.2+528.4+1058.8+1058.8+1058.8+1708+1137.2+1137.2+1217.8+609.4+609.4</f>
        <v>12716.4</v>
      </c>
      <c r="F13" s="4"/>
    </row>
    <row r="14" spans="1:6" s="1" customFormat="1" ht="47.25" x14ac:dyDescent="0.25">
      <c r="A14" s="7">
        <v>5</v>
      </c>
      <c r="B14" s="8" t="s">
        <v>33</v>
      </c>
      <c r="C14" s="8" t="s">
        <v>12</v>
      </c>
      <c r="D14" s="7">
        <f>0.02+0.02</f>
        <v>0.04</v>
      </c>
      <c r="E14" s="7">
        <f>546.4+582</f>
        <v>1128.4000000000001</v>
      </c>
      <c r="F14" s="4"/>
    </row>
    <row r="15" spans="1:6" s="1" customFormat="1" ht="47.25" x14ac:dyDescent="0.25">
      <c r="A15" s="7">
        <v>6</v>
      </c>
      <c r="B15" s="8" t="s">
        <v>17</v>
      </c>
      <c r="C15" s="8" t="s">
        <v>12</v>
      </c>
      <c r="D15" s="7">
        <f>0.15+0.25+0.1+0.15+0.15+0.05+0.1+0.1+0.1+0.1+0.1+0.05</f>
        <v>1.4000000000000004</v>
      </c>
      <c r="E15" s="7">
        <f>12049.4+20084.6+8188+12283.8+12283.8+4096.6+8804.6+8804.6+8804.6+9414+9414+4707</f>
        <v>118935.00000000003</v>
      </c>
      <c r="F15" s="4"/>
    </row>
    <row r="16" spans="1:6" s="1" customFormat="1" ht="31.5" x14ac:dyDescent="0.25">
      <c r="A16" s="7">
        <v>7</v>
      </c>
      <c r="B16" s="8" t="s">
        <v>34</v>
      </c>
      <c r="C16" s="8" t="s">
        <v>35</v>
      </c>
      <c r="D16" s="7">
        <f>0.01</f>
        <v>0.01</v>
      </c>
      <c r="E16" s="7">
        <f>1177</f>
        <v>1177</v>
      </c>
      <c r="F16" s="4"/>
    </row>
    <row r="17" spans="1:6" ht="15.75" x14ac:dyDescent="0.25">
      <c r="A17" s="7"/>
      <c r="B17" s="8"/>
      <c r="C17" s="8"/>
      <c r="D17" s="7"/>
      <c r="E17" s="13">
        <f>SUM(E10:E16)</f>
        <v>141362.60000000003</v>
      </c>
      <c r="F17" s="4"/>
    </row>
    <row r="18" spans="1:6" ht="15.75" x14ac:dyDescent="0.25">
      <c r="A18" s="7"/>
      <c r="B18" s="12" t="s">
        <v>11</v>
      </c>
      <c r="C18" s="8"/>
      <c r="D18" s="7"/>
      <c r="E18" s="7"/>
      <c r="F18" s="4"/>
    </row>
    <row r="19" spans="1:6" s="1" customFormat="1" ht="15.75" x14ac:dyDescent="0.25">
      <c r="A19" s="7">
        <v>1</v>
      </c>
      <c r="B19" s="8" t="s">
        <v>29</v>
      </c>
      <c r="C19" s="8" t="s">
        <v>30</v>
      </c>
      <c r="D19" s="7">
        <v>2</v>
      </c>
      <c r="E19" s="7">
        <f>2237.4</f>
        <v>2237.4</v>
      </c>
      <c r="F19" s="4">
        <f>E19/4</f>
        <v>559.35</v>
      </c>
    </row>
    <row r="20" spans="1:6" s="1" customFormat="1" ht="47.25" x14ac:dyDescent="0.25">
      <c r="A20" s="7">
        <v>2</v>
      </c>
      <c r="B20" s="8" t="s">
        <v>38</v>
      </c>
      <c r="C20" s="8" t="s">
        <v>12</v>
      </c>
      <c r="D20" s="7">
        <f>0.04</f>
        <v>0.04</v>
      </c>
      <c r="E20" s="7">
        <f>1129.4</f>
        <v>1129.4000000000001</v>
      </c>
      <c r="F20" s="4"/>
    </row>
    <row r="21" spans="1:6" s="1" customFormat="1" ht="78.75" x14ac:dyDescent="0.25">
      <c r="A21" s="7">
        <v>3</v>
      </c>
      <c r="B21" s="8" t="s">
        <v>41</v>
      </c>
      <c r="C21" s="8" t="s">
        <v>39</v>
      </c>
      <c r="D21" s="7">
        <f>0.04</f>
        <v>0.04</v>
      </c>
      <c r="E21" s="7">
        <f>124.6</f>
        <v>124.6</v>
      </c>
      <c r="F21" s="4"/>
    </row>
    <row r="22" spans="1:6" s="1" customFormat="1" ht="47.25" x14ac:dyDescent="0.25">
      <c r="A22" s="7">
        <v>4</v>
      </c>
      <c r="B22" s="8" t="s">
        <v>42</v>
      </c>
      <c r="C22" s="8" t="s">
        <v>40</v>
      </c>
      <c r="D22" s="7">
        <f>0.04</f>
        <v>0.04</v>
      </c>
      <c r="E22" s="7">
        <f>2826.2</f>
        <v>2826.2</v>
      </c>
      <c r="F22" s="4">
        <f>E22/1</f>
        <v>2826.2</v>
      </c>
    </row>
    <row r="23" spans="1:6" s="1" customFormat="1" ht="47.25" x14ac:dyDescent="0.25">
      <c r="A23" s="7">
        <v>5</v>
      </c>
      <c r="B23" s="8" t="s">
        <v>43</v>
      </c>
      <c r="C23" s="8" t="s">
        <v>44</v>
      </c>
      <c r="D23" s="7">
        <f>0.06</f>
        <v>0.06</v>
      </c>
      <c r="E23" s="7">
        <f>172.4</f>
        <v>172.4</v>
      </c>
      <c r="F23" s="4"/>
    </row>
    <row r="24" spans="1:6" s="1" customFormat="1" ht="31.5" x14ac:dyDescent="0.25">
      <c r="A24" s="7">
        <v>6</v>
      </c>
      <c r="B24" s="8" t="s">
        <v>45</v>
      </c>
      <c r="C24" s="8" t="s">
        <v>46</v>
      </c>
      <c r="D24" s="7">
        <f>0.04</f>
        <v>0.04</v>
      </c>
      <c r="E24" s="7">
        <f>357</f>
        <v>357</v>
      </c>
      <c r="F24" s="4"/>
    </row>
    <row r="25" spans="1:6" s="1" customFormat="1" ht="31.5" x14ac:dyDescent="0.25">
      <c r="A25" s="7">
        <v>7</v>
      </c>
      <c r="B25" s="8" t="s">
        <v>47</v>
      </c>
      <c r="C25" s="8" t="s">
        <v>48</v>
      </c>
      <c r="D25" s="7">
        <v>0.04</v>
      </c>
      <c r="E25" s="7">
        <f>1601</f>
        <v>1601</v>
      </c>
      <c r="F25" s="4"/>
    </row>
    <row r="26" spans="1:6" s="1" customFormat="1" ht="31.5" x14ac:dyDescent="0.25">
      <c r="A26" s="7">
        <v>8</v>
      </c>
      <c r="B26" s="8" t="s">
        <v>49</v>
      </c>
      <c r="C26" s="8" t="s">
        <v>48</v>
      </c>
      <c r="D26" s="7">
        <f>0.04</f>
        <v>0.04</v>
      </c>
      <c r="E26" s="7">
        <f>1158.4</f>
        <v>1158.4000000000001</v>
      </c>
      <c r="F26" s="4"/>
    </row>
    <row r="27" spans="1:6" s="1" customFormat="1" ht="78.75" x14ac:dyDescent="0.25">
      <c r="A27" s="7">
        <v>9</v>
      </c>
      <c r="B27" s="8" t="s">
        <v>36</v>
      </c>
      <c r="C27" s="8" t="s">
        <v>37</v>
      </c>
      <c r="D27" s="7">
        <f>0.04</f>
        <v>0.04</v>
      </c>
      <c r="E27" s="7">
        <f>3029</f>
        <v>3029</v>
      </c>
      <c r="F27" s="4">
        <f>E27/1</f>
        <v>3029</v>
      </c>
    </row>
    <row r="28" spans="1:6" s="1" customFormat="1" ht="15.75" x14ac:dyDescent="0.25">
      <c r="A28" s="7"/>
      <c r="B28" s="8"/>
      <c r="C28" s="8"/>
      <c r="D28" s="7"/>
      <c r="E28" s="13">
        <f>SUM(E19:E27)</f>
        <v>12635.4</v>
      </c>
      <c r="F28" s="4"/>
    </row>
    <row r="29" spans="1:6" ht="15.75" x14ac:dyDescent="0.25">
      <c r="A29" s="7"/>
      <c r="B29" s="8" t="s">
        <v>9</v>
      </c>
      <c r="C29" s="7"/>
      <c r="D29" s="7"/>
      <c r="E29" s="9">
        <f>E17+E28</f>
        <v>153998.00000000003</v>
      </c>
      <c r="F29" s="4"/>
    </row>
    <row r="30" spans="1:6" ht="15.75" x14ac:dyDescent="0.25">
      <c r="A30" s="7"/>
      <c r="B30" s="8"/>
      <c r="C30" s="7"/>
      <c r="D30" s="7"/>
      <c r="E30" s="7"/>
      <c r="F30" s="4"/>
    </row>
    <row r="31" spans="1:6" ht="15.75" x14ac:dyDescent="0.25">
      <c r="A31" s="10"/>
      <c r="B31" s="10"/>
      <c r="C31" s="10"/>
      <c r="D31" s="10"/>
      <c r="E31" s="10"/>
      <c r="F31" s="4"/>
    </row>
    <row r="32" spans="1:6" ht="15.75" x14ac:dyDescent="0.25">
      <c r="A32" s="10"/>
      <c r="B32" s="10" t="s">
        <v>14</v>
      </c>
      <c r="C32" s="10" t="s">
        <v>22</v>
      </c>
      <c r="D32" s="10"/>
      <c r="E32" s="10"/>
      <c r="F32" s="1"/>
    </row>
    <row r="33" spans="1:7" x14ac:dyDescent="0.25">
      <c r="A33" s="2"/>
      <c r="B33" s="2"/>
      <c r="C33" s="2"/>
      <c r="D33" s="2"/>
      <c r="E33" s="2"/>
      <c r="F33" s="1"/>
    </row>
    <row r="34" spans="1:7" x14ac:dyDescent="0.25">
      <c r="A34" s="2"/>
      <c r="B34" s="2" t="s">
        <v>15</v>
      </c>
      <c r="C34" s="2"/>
      <c r="D34" s="2"/>
      <c r="E34" s="2" t="s">
        <v>26</v>
      </c>
      <c r="F34" s="1"/>
    </row>
    <row r="35" spans="1:7" x14ac:dyDescent="0.25">
      <c r="A35" s="2"/>
      <c r="B35" s="2"/>
      <c r="C35" s="2" t="s">
        <v>24</v>
      </c>
      <c r="D35" s="15">
        <f>14293.4+23488.4+10025.6+13491.4+13552+5364.8+11940.4+10649.4+10103+12700.6+10194.8+5558.6</f>
        <v>141362.4</v>
      </c>
      <c r="E35" s="2"/>
      <c r="F35" s="14"/>
      <c r="G35" s="14"/>
    </row>
    <row r="36" spans="1:7" x14ac:dyDescent="0.25">
      <c r="A36" s="2"/>
      <c r="B36" s="2"/>
      <c r="C36" s="2" t="s">
        <v>23</v>
      </c>
      <c r="D36" s="2">
        <f>0+0+0+0+2237.4+0+0+3029+0+7369.2</f>
        <v>12635.599999999999</v>
      </c>
      <c r="E36" s="2"/>
    </row>
    <row r="37" spans="1:7" x14ac:dyDescent="0.25">
      <c r="A37" s="2"/>
      <c r="B37" s="2"/>
      <c r="C37" s="2"/>
      <c r="D37" s="15">
        <f>D35+D36</f>
        <v>153998</v>
      </c>
      <c r="E37" s="2"/>
      <c r="F37" s="14"/>
    </row>
    <row r="38" spans="1:7" x14ac:dyDescent="0.25">
      <c r="A38" s="2"/>
      <c r="B38" s="2"/>
      <c r="C38" s="2" t="s">
        <v>25</v>
      </c>
      <c r="D38" s="15">
        <f>14293.4+23488.4+10025.6+13491.4+15789.4+5364.8+11940.4+10649.4+10103+15729.6+10194.8+12927.8</f>
        <v>153997.99999999997</v>
      </c>
      <c r="E38" s="2"/>
      <c r="F38" s="14"/>
    </row>
    <row r="39" spans="1:7" x14ac:dyDescent="0.25">
      <c r="A39" s="2"/>
      <c r="B39" s="2"/>
      <c r="C39" s="2"/>
      <c r="D39" s="2"/>
      <c r="E39" s="2"/>
    </row>
    <row r="40" spans="1:7" x14ac:dyDescent="0.25">
      <c r="A40" s="2"/>
      <c r="B40" s="2"/>
      <c r="C40" s="2"/>
      <c r="D40" s="2"/>
      <c r="E40" s="2"/>
    </row>
    <row r="41" spans="1:7" x14ac:dyDescent="0.25">
      <c r="A41" s="2"/>
      <c r="B41" s="2"/>
      <c r="C41" s="2"/>
      <c r="D41" s="2"/>
      <c r="E41" s="2"/>
    </row>
    <row r="42" spans="1:7" x14ac:dyDescent="0.25">
      <c r="A42" s="2"/>
      <c r="B42" s="2"/>
      <c r="C42" s="2"/>
      <c r="D42" s="2"/>
      <c r="E42" s="2"/>
    </row>
    <row r="43" spans="1:7" x14ac:dyDescent="0.25">
      <c r="A43" s="2"/>
      <c r="B43" s="2"/>
      <c r="C43" s="2"/>
      <c r="D43" s="2"/>
      <c r="E43" s="2"/>
    </row>
    <row r="44" spans="1:7" x14ac:dyDescent="0.25">
      <c r="A44" s="2"/>
      <c r="B44" s="2"/>
      <c r="C44" s="2"/>
      <c r="D44" s="2"/>
      <c r="E44" s="2"/>
    </row>
    <row r="45" spans="1:7" x14ac:dyDescent="0.25">
      <c r="A45" s="2"/>
      <c r="B45" s="2"/>
      <c r="C45" s="2"/>
      <c r="D45" s="2"/>
      <c r="E45" s="2"/>
    </row>
    <row r="46" spans="1:7" x14ac:dyDescent="0.25">
      <c r="A46" s="2"/>
      <c r="B46" s="2"/>
      <c r="C46" s="2"/>
      <c r="D46" s="2"/>
      <c r="E46" s="2"/>
    </row>
    <row r="47" spans="1:7" x14ac:dyDescent="0.25">
      <c r="A47" s="2"/>
      <c r="B47" s="2"/>
      <c r="C47" s="2"/>
      <c r="D47" s="2"/>
      <c r="E47" s="2"/>
    </row>
    <row r="48" spans="1:7" x14ac:dyDescent="0.25">
      <c r="A48" s="2"/>
      <c r="B48" s="2"/>
      <c r="C48" s="2"/>
      <c r="D48" s="2"/>
      <c r="E48" s="2"/>
    </row>
    <row r="49" spans="1:5" x14ac:dyDescent="0.25">
      <c r="A49" s="2"/>
      <c r="B49" s="2"/>
      <c r="C49" s="2"/>
      <c r="D49" s="2"/>
      <c r="E49" s="2"/>
    </row>
  </sheetData>
  <pageMargins left="0.78740157480314965" right="0.31496062992125984" top="0.35433070866141736" bottom="0.15748031496062992" header="0.31496062992125984" footer="0.31496062992125984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1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cp:lastPrinted>2023-01-24T07:36:22Z</cp:lastPrinted>
  <dcterms:created xsi:type="dcterms:W3CDTF">2016-09-29T06:37:31Z</dcterms:created>
  <dcterms:modified xsi:type="dcterms:W3CDTF">2023-01-24T07:36:56Z</dcterms:modified>
</cp:coreProperties>
</file>