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38" i="1" l="1"/>
  <c r="D38" i="1"/>
  <c r="E33" i="1"/>
  <c r="D33" i="1"/>
  <c r="E26" i="1"/>
  <c r="D26" i="1"/>
  <c r="E13" i="1"/>
  <c r="E17" i="1"/>
  <c r="D50" i="1"/>
  <c r="D48" i="1"/>
  <c r="D47" i="1"/>
  <c r="E35" i="1" l="1"/>
  <c r="E36" i="1"/>
  <c r="E10" i="1"/>
  <c r="D10" i="1"/>
  <c r="E18" i="1"/>
  <c r="D18" i="1"/>
  <c r="E15" i="1" l="1"/>
  <c r="D15" i="1"/>
  <c r="D11" i="1" l="1"/>
  <c r="E11" i="1"/>
  <c r="D24" i="1"/>
  <c r="E24" i="1"/>
  <c r="D25" i="1"/>
  <c r="E32" i="1"/>
  <c r="D32" i="1"/>
  <c r="E31" i="1"/>
  <c r="D31" i="1"/>
  <c r="E25" i="1"/>
  <c r="E19" i="1" l="1"/>
  <c r="D19" i="1"/>
  <c r="E12" i="1" l="1"/>
  <c r="D12" i="1"/>
  <c r="E16" i="1"/>
  <c r="D16" i="1"/>
  <c r="E14" i="1"/>
  <c r="D14" i="1"/>
  <c r="E29" i="1"/>
  <c r="D29" i="1"/>
  <c r="D27" i="1"/>
  <c r="E20" i="1"/>
  <c r="D20" i="1"/>
  <c r="E30" i="1"/>
  <c r="D30" i="1"/>
  <c r="E37" i="1"/>
  <c r="D37" i="1"/>
  <c r="E34" i="1"/>
  <c r="D34" i="1"/>
  <c r="D13" i="1"/>
  <c r="D17" i="1"/>
  <c r="E22" i="1" l="1"/>
  <c r="F47" i="1" s="1"/>
  <c r="F38" i="1"/>
  <c r="F37" i="1"/>
  <c r="F34" i="1"/>
  <c r="F33" i="1"/>
  <c r="F32" i="1"/>
  <c r="F31" i="1"/>
  <c r="F30" i="1"/>
  <c r="F29" i="1"/>
  <c r="F28" i="1"/>
  <c r="F27" i="1"/>
  <c r="F26" i="1"/>
  <c r="F25" i="1"/>
  <c r="F24" i="1"/>
  <c r="D49" i="1" l="1"/>
  <c r="E39" i="1" l="1"/>
  <c r="E40" i="1" l="1"/>
</calcChain>
</file>

<file path=xl/sharedStrings.xml><?xml version="1.0" encoding="utf-8"?>
<sst xmlns="http://schemas.openxmlformats.org/spreadsheetml/2006/main" count="78" uniqueCount="68">
  <si>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</si>
  <si>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</si>
  <si>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</si>
  <si>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</si>
  <si>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</si>
  <si>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</si>
  <si>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</si>
  <si>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</si>
  <si>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</si>
  <si>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</si>
  <si>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</si>
  <si>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</si>
  <si>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</si>
  <si>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100м2 окрашиваемой поверхности</t>
  </si>
  <si>
    <t>Гидравлическое испытание трубопроводов систем отопления диам.до 50мм</t>
  </si>
  <si>
    <t>Директор</t>
  </si>
  <si>
    <t>Исп.Захарова О.Е.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</si>
  <si>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</si>
  <si>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</si>
  <si>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</si>
  <si>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</si>
  <si>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</si>
  <si>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</si>
  <si>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</si>
  <si>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Очистка канализационной сети внутренней</t>
  </si>
  <si>
    <t>100шт приб.</t>
  </si>
  <si>
    <t>Смена трубопроводов из полиэтиленовых канализационных труб диам.100мм</t>
  </si>
  <si>
    <t>100м трубопровода с фасонными частями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</si>
  <si>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</si>
  <si>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</si>
  <si>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</si>
  <si>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</si>
  <si>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</si>
  <si>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</si>
  <si>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</si>
  <si>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</si>
  <si>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улице Шмидта</t>
  </si>
  <si>
    <t>Проверка на прогрев отопительных приборов с регулировкой</t>
  </si>
  <si>
    <t>100 приборов</t>
  </si>
  <si>
    <t xml:space="preserve">  </t>
  </si>
  <si>
    <t>Механизированная уборка снега на придомовой территории</t>
  </si>
  <si>
    <t>мин</t>
  </si>
  <si>
    <t>Смена дверных приборов:замки навесные</t>
  </si>
  <si>
    <t>Очистка козырьков от снега</t>
  </si>
  <si>
    <t>м2</t>
  </si>
  <si>
    <t>Услуги трактора,экскаватора-погрузчика,погрузка и вывоз снега со складированием</t>
  </si>
  <si>
    <t>м3</t>
  </si>
  <si>
    <t>услуга</t>
  </si>
  <si>
    <t>Смена кранов на шаровые краны диам15,25 мм</t>
  </si>
  <si>
    <t>Установка манометров</t>
  </si>
  <si>
    <t>1 компл.</t>
  </si>
  <si>
    <t>10 фильтров</t>
  </si>
  <si>
    <t>имущества МКД, выполненных за 2022  года на жилом доме № 19</t>
  </si>
  <si>
    <t>Чистка крыш от снега</t>
  </si>
  <si>
    <t>Окраска масляными составами ранее окрашенных больших металлических поверхностей(кроме крыш)за один раз</t>
  </si>
  <si>
    <t xml:space="preserve">Окраска масляными составами ранее окрашенных поверхностей труб стальных за 1 раз </t>
  </si>
  <si>
    <t>Простая масляная окраска ранее окрашенных фасадов без подготовки с расчисткой старой краски до 10% с земли и лесов</t>
  </si>
  <si>
    <t>Прочистка фильтров диаметром 50мм</t>
  </si>
  <si>
    <t>Ремонт силового предохранительного шкафа</t>
  </si>
  <si>
    <t>Смена ламп накаливания</t>
  </si>
  <si>
    <t>Ремонт металлического ограждения средний</t>
  </si>
  <si>
    <t>Замена металлического порога во входной двери</t>
  </si>
  <si>
    <t>1т</t>
  </si>
  <si>
    <t>Ремонт и восстановление уплотнения стыков пркладками ПРП в 1 ряд в стенах насухо</t>
  </si>
  <si>
    <t>100м восстановленной герметизации стыков</t>
  </si>
  <si>
    <t>Механизированная обработка придомовой территории ПСС</t>
  </si>
  <si>
    <t>дом</t>
  </si>
  <si>
    <t>Герметизация отверстий на металлических листах кровельного покрытия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</si>
</sst>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99"/>
  <sheetViews>
    <sheetView tabSelected="1" zoomScale="148" zoomScaleNormal="148" workbookViewId="0">
      <selection activeCell="E46" sqref="A1:E46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0.7109375" customWidth="1"/>
    <col min="5" max="5" width="16.7109375" customWidth="1"/>
  </cols>
  <sheetData>
    <row r="1" spans="1:6" ht="15.75" x14ac:dyDescent="0.25">
      <c r="A1" s="4"/>
      <c r="B1" s="4"/>
      <c r="C1" s="4"/>
      <c r="D1" s="4"/>
      <c r="E1" s="4"/>
      <c r="F1" s="1"/>
    </row>
    <row r="2" spans="1:6" ht="15.75" x14ac:dyDescent="0.25">
      <c r="A2" s="4"/>
      <c r="B2" s="3" t="s">
        <v>0</v>
      </c>
      <c r="C2" s="3"/>
      <c r="D2" s="4"/>
      <c r="E2" s="4"/>
      <c r="F2" s="1"/>
    </row>
    <row r="3" spans="1:6" ht="15.75" x14ac:dyDescent="0.25">
      <c r="A3" s="4"/>
      <c r="B3" s="3" t="s">
        <v>17</v>
      </c>
      <c r="C3" s="3"/>
      <c r="D3" s="3"/>
      <c r="E3" s="3"/>
      <c r="F3" s="1"/>
    </row>
    <row r="4" spans="1:6" ht="15.75" x14ac:dyDescent="0.25">
      <c r="A4" s="4"/>
      <c r="B4" s="3" t="s">
        <v>52</v>
      </c>
      <c r="C4" s="3"/>
      <c r="D4" s="3"/>
      <c r="E4" s="3"/>
      <c r="F4" s="1"/>
    </row>
    <row r="5" spans="1:6" ht="15.75" x14ac:dyDescent="0.25">
      <c r="A5" s="4"/>
      <c r="B5" s="3" t="s">
        <v>36</v>
      </c>
      <c r="C5" s="3"/>
      <c r="D5" s="3"/>
      <c r="E5" s="3"/>
      <c r="F5" s="1"/>
    </row>
    <row r="6" spans="1:6" ht="15.75" x14ac:dyDescent="0.25">
      <c r="A6" s="4"/>
      <c r="B6" s="4"/>
      <c r="C6" s="4"/>
      <c r="D6" s="4"/>
      <c r="E6" s="4"/>
      <c r="F6" s="1"/>
    </row>
    <row r="7" spans="1:6" ht="15.75" x14ac:dyDescent="0.25">
      <c r="A7" s="5" t="s">
        <v>1</v>
      </c>
      <c r="B7" s="5" t="s">
        <v>2</v>
      </c>
      <c r="C7" s="5" t="s">
        <v>3</v>
      </c>
      <c r="D7" s="5" t="s">
        <v>4</v>
      </c>
      <c r="E7" s="5" t="s">
        <v>5</v>
      </c>
      <c r="F7" s="4"/>
    </row>
    <row r="8" spans="1:6" ht="15.75" x14ac:dyDescent="0.25">
      <c r="A8" s="6" t="s">
        <v>6</v>
      </c>
      <c r="B8" s="6"/>
      <c r="C8" s="6"/>
      <c r="D8" s="6"/>
      <c r="E8" s="6" t="s">
        <v>7</v>
      </c>
      <c r="F8" s="4"/>
    </row>
    <row r="9" spans="1:6" s="1" customFormat="1" ht="15.75" x14ac:dyDescent="0.25">
      <c r="A9" s="6"/>
      <c r="B9" s="11" t="s">
        <v>9</v>
      </c>
      <c r="C9" s="6"/>
      <c r="D9" s="6"/>
      <c r="E9" s="6"/>
      <c r="F9" s="4"/>
    </row>
    <row r="10" spans="1:6" ht="15.75" x14ac:dyDescent="0.25">
      <c r="A10" s="7">
        <v>1</v>
      </c>
      <c r="B10" s="8" t="s">
        <v>35</v>
      </c>
      <c r="C10" s="8" t="s">
        <v>12</v>
      </c>
      <c r="D10" s="7">
        <f>0.02+0.03+0.01+0.02+0.02+0.02</f>
        <v>0.12000000000000001</v>
      </c>
      <c r="E10" s="7">
        <f>316.2+486.4+161.8+323.4+331.6+331.6</f>
        <v>1950.9999999999995</v>
      </c>
      <c r="F10" s="4"/>
    </row>
    <row r="11" spans="1:6" s="1" customFormat="1" ht="15.75" x14ac:dyDescent="0.25">
      <c r="A11" s="7">
        <v>2</v>
      </c>
      <c r="B11" s="8" t="s">
        <v>59</v>
      </c>
      <c r="C11" s="8" t="s">
        <v>12</v>
      </c>
      <c r="D11" s="7">
        <f>0.01</f>
        <v>0.01</v>
      </c>
      <c r="E11" s="7">
        <f>65.8</f>
        <v>65.8</v>
      </c>
      <c r="F11" s="4"/>
    </row>
    <row r="12" spans="1:6" s="1" customFormat="1" ht="15.75" x14ac:dyDescent="0.25">
      <c r="A12" s="7">
        <v>3</v>
      </c>
      <c r="B12" s="8" t="s">
        <v>58</v>
      </c>
      <c r="C12" s="8" t="s">
        <v>12</v>
      </c>
      <c r="D12" s="7">
        <f>0.01</f>
        <v>0.01</v>
      </c>
      <c r="E12" s="7">
        <f>4596</f>
        <v>4596</v>
      </c>
      <c r="F12" s="4"/>
    </row>
    <row r="13" spans="1:6" s="1" customFormat="1" ht="47.25" x14ac:dyDescent="0.25">
      <c r="A13" s="7">
        <v>4</v>
      </c>
      <c r="B13" s="8" t="s">
        <v>22</v>
      </c>
      <c r="C13" s="8" t="s">
        <v>23</v>
      </c>
      <c r="D13" s="7">
        <f>0.12</f>
        <v>0.12</v>
      </c>
      <c r="E13" s="7">
        <f>390.4+390.4+396.4+396.4+396.4+396.4+426.4+426.4+426.4+456+456+456</f>
        <v>5013.6000000000004</v>
      </c>
      <c r="F13" s="4"/>
    </row>
    <row r="14" spans="1:6" ht="47.25" x14ac:dyDescent="0.25">
      <c r="A14" s="7">
        <v>5</v>
      </c>
      <c r="B14" s="8" t="s">
        <v>14</v>
      </c>
      <c r="C14" s="8" t="s">
        <v>11</v>
      </c>
      <c r="D14" s="7">
        <f>7.31</f>
        <v>7.31</v>
      </c>
      <c r="E14" s="7">
        <f>50482.2</f>
        <v>50482.2</v>
      </c>
      <c r="F14" s="4"/>
    </row>
    <row r="15" spans="1:6" s="1" customFormat="1" ht="31.5" x14ac:dyDescent="0.25">
      <c r="A15" s="7">
        <v>6</v>
      </c>
      <c r="B15" s="8" t="s">
        <v>37</v>
      </c>
      <c r="C15" s="8" t="s">
        <v>38</v>
      </c>
      <c r="D15" s="7">
        <f>0.04+0.03</f>
        <v>7.0000000000000007E-2</v>
      </c>
      <c r="E15" s="7">
        <f>528.8+424.8</f>
        <v>953.59999999999991</v>
      </c>
      <c r="F15" s="4"/>
    </row>
    <row r="16" spans="1:6" s="1" customFormat="1" ht="31.5" x14ac:dyDescent="0.25">
      <c r="A16" s="7">
        <v>7</v>
      </c>
      <c r="B16" s="8" t="s">
        <v>57</v>
      </c>
      <c r="C16" s="8" t="s">
        <v>51</v>
      </c>
      <c r="D16" s="7">
        <f>0.2</f>
        <v>0.2</v>
      </c>
      <c r="E16" s="7">
        <f>2399.8</f>
        <v>2399.8000000000002</v>
      </c>
      <c r="F16" s="4"/>
    </row>
    <row r="17" spans="1:6" s="1" customFormat="1" ht="78.75" x14ac:dyDescent="0.25">
      <c r="A17" s="7">
        <v>8</v>
      </c>
      <c r="B17" s="8" t="s">
        <v>18</v>
      </c>
      <c r="C17" s="8" t="s">
        <v>19</v>
      </c>
      <c r="D17" s="7">
        <f>0.1958</f>
        <v>0.1958</v>
      </c>
      <c r="E17" s="7">
        <f>676.2+676+691.6+691.6+691.6+691.6+742.2+742.2+742.2+794.2+794.2+794.2</f>
        <v>8727.7999999999993</v>
      </c>
      <c r="F17" s="4"/>
    </row>
    <row r="18" spans="1:6" s="1" customFormat="1" ht="31.5" x14ac:dyDescent="0.25">
      <c r="A18" s="7">
        <v>9</v>
      </c>
      <c r="B18" s="8" t="s">
        <v>20</v>
      </c>
      <c r="C18" s="8" t="s">
        <v>21</v>
      </c>
      <c r="D18" s="7">
        <f>0.01+0.03+0.02+0.01+0.02+0.02+0.01+0.02+0.02+0.04+0.02</f>
        <v>0.21999999999999997</v>
      </c>
      <c r="E18" s="7">
        <f>517+1555.4+1058.6+528.4+1058.8+1058.6+570.6+1137+1137.2+2436.8+1217.8</f>
        <v>12276.2</v>
      </c>
      <c r="F18" s="4"/>
    </row>
    <row r="19" spans="1:6" s="1" customFormat="1" ht="47.25" x14ac:dyDescent="0.25">
      <c r="A19" s="7">
        <v>10</v>
      </c>
      <c r="B19" s="8" t="s">
        <v>24</v>
      </c>
      <c r="C19" s="8" t="s">
        <v>11</v>
      </c>
      <c r="D19" s="7">
        <f>0.05+0.02</f>
        <v>7.0000000000000007E-2</v>
      </c>
      <c r="E19" s="7">
        <f>1244.2+546.2</f>
        <v>1790.4</v>
      </c>
      <c r="F19" s="4"/>
    </row>
    <row r="20" spans="1:6" s="1" customFormat="1" ht="31.5" x14ac:dyDescent="0.25">
      <c r="A20" s="7">
        <v>11</v>
      </c>
      <c r="B20" s="8" t="s">
        <v>42</v>
      </c>
      <c r="C20" s="8" t="s">
        <v>25</v>
      </c>
      <c r="D20" s="7">
        <f>0.01</f>
        <v>0.01</v>
      </c>
      <c r="E20" s="7">
        <f>1069.4</f>
        <v>1069.4000000000001</v>
      </c>
      <c r="F20" s="4"/>
    </row>
    <row r="21" spans="1:6" s="1" customFormat="1" ht="15.75" x14ac:dyDescent="0.25">
      <c r="A21" s="7">
        <v>12</v>
      </c>
      <c r="B21" s="8" t="s">
        <v>43</v>
      </c>
      <c r="C21" s="8" t="s">
        <v>44</v>
      </c>
      <c r="D21" s="7"/>
      <c r="E21" s="7"/>
      <c r="F21" s="4"/>
    </row>
    <row r="22" spans="1:6" ht="15.75" x14ac:dyDescent="0.25">
      <c r="A22" s="7"/>
      <c r="B22" s="8"/>
      <c r="C22" s="8"/>
      <c r="D22" s="7"/>
      <c r="E22" s="9">
        <f>SUM(E10:E21)</f>
        <v>89325.799999999988</v>
      </c>
      <c r="F22" s="4"/>
    </row>
    <row r="23" spans="1:6" ht="15.75" x14ac:dyDescent="0.25">
      <c r="A23" s="7"/>
      <c r="B23" s="12" t="s">
        <v>10</v>
      </c>
      <c r="C23" s="8"/>
      <c r="D23" s="7"/>
      <c r="E23" s="7"/>
      <c r="F23" s="4"/>
    </row>
    <row r="24" spans="1:6" ht="31.5" x14ac:dyDescent="0.25">
      <c r="A24" s="7">
        <v>1</v>
      </c>
      <c r="B24" s="8" t="s">
        <v>48</v>
      </c>
      <c r="C24" s="8" t="s">
        <v>12</v>
      </c>
      <c r="D24" s="7">
        <f>0.02+0.01</f>
        <v>0.03</v>
      </c>
      <c r="E24" s="7">
        <f>2089.4+1265.8</f>
        <v>3355.2</v>
      </c>
      <c r="F24" s="4">
        <f>E24/9</f>
        <v>372.79999999999995</v>
      </c>
    </row>
    <row r="25" spans="1:6" s="1" customFormat="1" ht="15.75" x14ac:dyDescent="0.25">
      <c r="A25" s="7">
        <v>2</v>
      </c>
      <c r="B25" s="8" t="s">
        <v>49</v>
      </c>
      <c r="C25" s="8" t="s">
        <v>50</v>
      </c>
      <c r="D25" s="7">
        <f>4+1</f>
        <v>5</v>
      </c>
      <c r="E25" s="7">
        <f>4471.8+1136.4</f>
        <v>5608.2000000000007</v>
      </c>
      <c r="F25" s="4">
        <f>E25/2</f>
        <v>2804.1000000000004</v>
      </c>
    </row>
    <row r="26" spans="1:6" s="17" customFormat="1" ht="94.5" x14ac:dyDescent="0.25">
      <c r="A26" s="7">
        <v>3</v>
      </c>
      <c r="B26" s="15" t="s">
        <v>26</v>
      </c>
      <c r="C26" s="15" t="s">
        <v>27</v>
      </c>
      <c r="D26" s="14">
        <f>0.028</f>
        <v>2.8000000000000001E-2</v>
      </c>
      <c r="E26" s="14">
        <f>3327.2</f>
        <v>3327.2</v>
      </c>
      <c r="F26" s="16">
        <f>E26/5.5</f>
        <v>604.94545454545448</v>
      </c>
    </row>
    <row r="27" spans="1:6" ht="78.75" x14ac:dyDescent="0.25">
      <c r="A27" s="7">
        <v>4</v>
      </c>
      <c r="B27" s="8" t="s">
        <v>55</v>
      </c>
      <c r="C27" s="8" t="s">
        <v>13</v>
      </c>
      <c r="D27" s="7">
        <f>0.0156</f>
        <v>1.5599999999999999E-2</v>
      </c>
      <c r="E27" s="7">
        <v>699.2</v>
      </c>
      <c r="F27" s="4">
        <f>E27/1.2</f>
        <v>582.66666666666674</v>
      </c>
    </row>
    <row r="28" spans="1:6" s="1" customFormat="1" ht="94.5" x14ac:dyDescent="0.25">
      <c r="A28" s="7">
        <v>5</v>
      </c>
      <c r="B28" s="8" t="s">
        <v>63</v>
      </c>
      <c r="C28" s="8" t="s">
        <v>64</v>
      </c>
      <c r="D28" s="7">
        <v>0.03</v>
      </c>
      <c r="E28" s="7">
        <v>703.8</v>
      </c>
      <c r="F28" s="4">
        <f>E28/2</f>
        <v>351.9</v>
      </c>
    </row>
    <row r="29" spans="1:6" s="1" customFormat="1" ht="78.75" x14ac:dyDescent="0.25">
      <c r="A29" s="7">
        <v>6</v>
      </c>
      <c r="B29" s="8" t="s">
        <v>56</v>
      </c>
      <c r="C29" s="8" t="s">
        <v>13</v>
      </c>
      <c r="D29" s="7">
        <f>0.2145</f>
        <v>0.2145</v>
      </c>
      <c r="E29" s="7">
        <f>2722.6</f>
        <v>2722.6</v>
      </c>
      <c r="F29" s="4">
        <f>E29/2</f>
        <v>1361.3</v>
      </c>
    </row>
    <row r="30" spans="1:6" s="1" customFormat="1" ht="78.75" x14ac:dyDescent="0.25">
      <c r="A30" s="7">
        <v>7</v>
      </c>
      <c r="B30" s="8" t="s">
        <v>54</v>
      </c>
      <c r="C30" s="8" t="s">
        <v>13</v>
      </c>
      <c r="D30" s="7">
        <f>0.09</f>
        <v>0.09</v>
      </c>
      <c r="E30" s="7">
        <f>3413.8</f>
        <v>3413.8</v>
      </c>
      <c r="F30" s="4">
        <f>E30/3</f>
        <v>1137.9333333333334</v>
      </c>
    </row>
    <row r="31" spans="1:6" s="1" customFormat="1" ht="15.75" x14ac:dyDescent="0.25">
      <c r="A31" s="7">
        <v>8</v>
      </c>
      <c r="B31" s="8" t="s">
        <v>60</v>
      </c>
      <c r="C31" s="8" t="s">
        <v>44</v>
      </c>
      <c r="D31" s="7">
        <f>1</f>
        <v>1</v>
      </c>
      <c r="E31" s="7">
        <f>8566</f>
        <v>8566</v>
      </c>
      <c r="F31" s="4">
        <f>E31/12</f>
        <v>713.83333333333337</v>
      </c>
    </row>
    <row r="32" spans="1:6" s="1" customFormat="1" ht="31.5" x14ac:dyDescent="0.25">
      <c r="A32" s="7">
        <v>9</v>
      </c>
      <c r="B32" s="8" t="s">
        <v>61</v>
      </c>
      <c r="C32" s="8" t="s">
        <v>62</v>
      </c>
      <c r="D32" s="7">
        <f>0.003</f>
        <v>3.0000000000000001E-3</v>
      </c>
      <c r="E32" s="7">
        <f>473.6</f>
        <v>473.6</v>
      </c>
      <c r="F32" s="4">
        <f>E32/58.8</f>
        <v>8.0544217687074831</v>
      </c>
    </row>
    <row r="33" spans="1:10" s="1" customFormat="1" ht="15.75" x14ac:dyDescent="0.25">
      <c r="A33" s="7">
        <v>10</v>
      </c>
      <c r="B33" s="8" t="s">
        <v>53</v>
      </c>
      <c r="C33" s="8" t="s">
        <v>44</v>
      </c>
      <c r="D33" s="7">
        <f>980+140.2+440.2</f>
        <v>1560.4</v>
      </c>
      <c r="E33" s="7">
        <f>49000+5608+17608</f>
        <v>72216</v>
      </c>
      <c r="F33" s="4">
        <f>E33/2</f>
        <v>36108</v>
      </c>
    </row>
    <row r="34" spans="1:10" s="1" customFormat="1" ht="15.75" x14ac:dyDescent="0.25">
      <c r="A34" s="7">
        <v>11</v>
      </c>
      <c r="B34" s="8" t="s">
        <v>53</v>
      </c>
      <c r="C34" s="8" t="s">
        <v>47</v>
      </c>
      <c r="D34" s="7">
        <f>1</f>
        <v>1</v>
      </c>
      <c r="E34" s="7">
        <f>5000</f>
        <v>5000</v>
      </c>
      <c r="F34" s="4">
        <f>E34/3</f>
        <v>1666.6666666666667</v>
      </c>
    </row>
    <row r="35" spans="1:10" s="1" customFormat="1" ht="31.5" x14ac:dyDescent="0.25">
      <c r="A35" s="7">
        <v>12</v>
      </c>
      <c r="B35" s="8" t="s">
        <v>67</v>
      </c>
      <c r="C35" s="8" t="s">
        <v>47</v>
      </c>
      <c r="D35" s="7">
        <v>1</v>
      </c>
      <c r="E35" s="7">
        <f>6000</f>
        <v>6000</v>
      </c>
      <c r="F35" s="4"/>
    </row>
    <row r="36" spans="1:10" s="1" customFormat="1" ht="31.5" x14ac:dyDescent="0.25">
      <c r="A36" s="7">
        <v>13</v>
      </c>
      <c r="B36" s="8" t="s">
        <v>65</v>
      </c>
      <c r="C36" s="8" t="s">
        <v>66</v>
      </c>
      <c r="D36" s="7">
        <v>1</v>
      </c>
      <c r="E36" s="7">
        <f>800</f>
        <v>800</v>
      </c>
      <c r="F36" s="4"/>
    </row>
    <row r="37" spans="1:10" s="1" customFormat="1" ht="47.25" x14ac:dyDescent="0.25">
      <c r="A37" s="7">
        <v>14</v>
      </c>
      <c r="B37" s="8" t="s">
        <v>45</v>
      </c>
      <c r="C37" s="8" t="s">
        <v>46</v>
      </c>
      <c r="D37" s="7">
        <f>20</f>
        <v>20</v>
      </c>
      <c r="E37" s="7">
        <f>13000</f>
        <v>13000</v>
      </c>
      <c r="F37" s="4">
        <f>E37/40</f>
        <v>325</v>
      </c>
    </row>
    <row r="38" spans="1:10" s="1" customFormat="1" ht="31.5" x14ac:dyDescent="0.25">
      <c r="A38" s="7">
        <v>15</v>
      </c>
      <c r="B38" s="8" t="s">
        <v>40</v>
      </c>
      <c r="C38" s="8" t="s">
        <v>41</v>
      </c>
      <c r="D38" s="7">
        <f>95+90+19+30+10+25+30</f>
        <v>299</v>
      </c>
      <c r="E38" s="7">
        <f>3166+3000+633+1500+417+1250+1250</f>
        <v>11216</v>
      </c>
      <c r="F38" s="4">
        <f>E38/220</f>
        <v>50.981818181818184</v>
      </c>
    </row>
    <row r="39" spans="1:10" s="1" customFormat="1" ht="15.75" x14ac:dyDescent="0.25">
      <c r="A39" s="7"/>
      <c r="B39" s="8"/>
      <c r="C39" s="8"/>
      <c r="D39" s="7"/>
      <c r="E39" s="9">
        <f>SUM(E24:E38)</f>
        <v>137101.6</v>
      </c>
      <c r="F39" s="4"/>
    </row>
    <row r="40" spans="1:10" ht="15.75" x14ac:dyDescent="0.25">
      <c r="A40" s="7"/>
      <c r="B40" s="8" t="s">
        <v>8</v>
      </c>
      <c r="C40" s="7"/>
      <c r="D40" s="7"/>
      <c r="E40" s="9">
        <f>E22+E39</f>
        <v>226427.4</v>
      </c>
      <c r="F40" s="4"/>
    </row>
    <row r="41" spans="1:10" ht="15.75" x14ac:dyDescent="0.25">
      <c r="A41" s="7"/>
      <c r="B41" s="8"/>
      <c r="C41" s="7"/>
      <c r="D41" s="7"/>
      <c r="E41" s="7"/>
      <c r="F41" s="4"/>
    </row>
    <row r="42" spans="1:10" ht="15.75" x14ac:dyDescent="0.25">
      <c r="A42" s="10"/>
      <c r="B42" s="10"/>
      <c r="C42" s="10"/>
      <c r="D42" s="10"/>
      <c r="E42" s="10"/>
      <c r="F42" s="4"/>
      <c r="J42" t="s">
        <v>29</v>
      </c>
    </row>
    <row r="43" spans="1:10" ht="15.75" x14ac:dyDescent="0.25">
      <c r="A43" s="10"/>
      <c r="B43" s="10" t="s">
        <v>15</v>
      </c>
      <c r="C43" s="10" t="s">
        <v>31</v>
      </c>
      <c r="D43" s="10"/>
      <c r="E43" s="10"/>
      <c r="F43" s="1"/>
    </row>
    <row r="44" spans="1:10" x14ac:dyDescent="0.25">
      <c r="A44" s="2"/>
      <c r="B44" s="2"/>
      <c r="C44" s="2"/>
      <c r="D44" s="2"/>
      <c r="E44" s="2"/>
      <c r="F44" s="1"/>
    </row>
    <row r="45" spans="1:10" x14ac:dyDescent="0.25">
      <c r="A45" s="2"/>
      <c r="B45" s="2"/>
      <c r="C45" s="2"/>
      <c r="D45" s="2"/>
      <c r="E45" s="2"/>
      <c r="F45" s="1"/>
    </row>
    <row r="46" spans="1:10" x14ac:dyDescent="0.25">
      <c r="A46" s="2"/>
      <c r="B46" s="2" t="s">
        <v>16</v>
      </c>
      <c r="C46" s="2"/>
      <c r="D46" s="18"/>
      <c r="E46" s="2" t="s">
        <v>39</v>
      </c>
      <c r="F46" s="13"/>
      <c r="G46" s="13"/>
    </row>
    <row r="47" spans="1:10" x14ac:dyDescent="0.25">
      <c r="A47" s="2"/>
      <c r="B47" s="2"/>
      <c r="C47" s="2" t="s">
        <v>32</v>
      </c>
      <c r="D47" s="18">
        <f>2827.8+2621.8+2146.6+1616.4+3532.4+59624.6+2771.8+2533.2+3158+4443.4+2799.6+1250.2</f>
        <v>89325.8</v>
      </c>
      <c r="E47" s="2"/>
      <c r="F47" s="13">
        <f>D47-E22</f>
        <v>0</v>
      </c>
      <c r="G47" s="13"/>
    </row>
    <row r="48" spans="1:10" x14ac:dyDescent="0.25">
      <c r="A48" s="2"/>
      <c r="B48" s="2"/>
      <c r="C48" s="2" t="s">
        <v>33</v>
      </c>
      <c r="D48" s="2">
        <f>57166+8608+13633+3413.8+9983+0+0+11441.8+703.8+8717+23435.2</f>
        <v>137101.6</v>
      </c>
      <c r="E48" s="2"/>
      <c r="F48" s="13"/>
      <c r="G48" s="13"/>
    </row>
    <row r="49" spans="1:7" x14ac:dyDescent="0.25">
      <c r="A49" s="2"/>
      <c r="B49" s="2"/>
      <c r="C49" s="2"/>
      <c r="D49" s="18">
        <f>D47+D48</f>
        <v>226427.40000000002</v>
      </c>
      <c r="E49" s="2"/>
      <c r="F49" s="13"/>
      <c r="G49" s="13"/>
    </row>
    <row r="50" spans="1:7" x14ac:dyDescent="0.25">
      <c r="A50" s="2"/>
      <c r="B50" s="2"/>
      <c r="C50" s="2" t="s">
        <v>34</v>
      </c>
      <c r="D50" s="18">
        <f>59993.8+11229.8+15779.6+5030.2+13515.4+59624.6+2771.8+2533.2+14599.8+5147.2+11516.6+24685.4</f>
        <v>226427.4</v>
      </c>
      <c r="E50" s="18"/>
    </row>
    <row r="51" spans="1:7" x14ac:dyDescent="0.25">
      <c r="A51" s="2"/>
      <c r="B51" s="2"/>
      <c r="C51" s="2"/>
      <c r="D51" s="2"/>
      <c r="E51" s="2"/>
    </row>
    <row r="52" spans="1:7" x14ac:dyDescent="0.25">
      <c r="A52" s="2"/>
      <c r="B52" s="2"/>
      <c r="C52" s="2"/>
      <c r="D52" s="18"/>
      <c r="E52" s="18"/>
    </row>
    <row r="53" spans="1:7" x14ac:dyDescent="0.25">
      <c r="A53" s="2"/>
      <c r="B53" s="2"/>
      <c r="C53" s="2"/>
      <c r="D53" s="2"/>
      <c r="E53" s="2"/>
    </row>
    <row r="54" spans="1:7" x14ac:dyDescent="0.25">
      <c r="A54" s="2"/>
      <c r="B54" s="2"/>
      <c r="C54" s="2"/>
      <c r="D54" s="2"/>
      <c r="E54" s="2"/>
    </row>
    <row r="55" spans="1:7" x14ac:dyDescent="0.25">
      <c r="A55" s="2"/>
      <c r="B55" s="2"/>
      <c r="C55" s="2"/>
      <c r="D55" s="2"/>
      <c r="E55" s="2"/>
    </row>
    <row r="56" spans="1:7" x14ac:dyDescent="0.25">
      <c r="A56" s="2"/>
      <c r="B56" s="2"/>
      <c r="C56" s="2"/>
      <c r="D56" s="2"/>
      <c r="E56" s="2"/>
    </row>
    <row r="57" spans="1:7" x14ac:dyDescent="0.25">
      <c r="A57" s="2"/>
      <c r="B57" s="2"/>
      <c r="C57" s="2"/>
      <c r="D57" s="2"/>
      <c r="E57" s="2"/>
    </row>
    <row r="58" spans="1:7" x14ac:dyDescent="0.25">
      <c r="A58" s="2"/>
      <c r="B58" s="2"/>
      <c r="C58" s="2"/>
      <c r="D58" s="2"/>
      <c r="E58" s="2"/>
    </row>
    <row r="59" spans="1:7" x14ac:dyDescent="0.25">
      <c r="A59" s="2"/>
      <c r="B59" s="2"/>
      <c r="C59" s="2"/>
      <c r="D59" s="2"/>
      <c r="E59" s="2"/>
    </row>
    <row r="60" spans="1:7" x14ac:dyDescent="0.25">
      <c r="A60" s="2"/>
      <c r="B60" s="2"/>
      <c r="C60" s="2"/>
      <c r="D60" s="2"/>
      <c r="E60" s="2"/>
    </row>
    <row r="61" spans="1:7" x14ac:dyDescent="0.25">
      <c r="A61" s="2"/>
      <c r="B61" s="2"/>
      <c r="C61" s="2"/>
      <c r="D61" s="2"/>
      <c r="E61" s="2"/>
    </row>
    <row r="1197" spans="7:7" x14ac:dyDescent="0.25">
      <c r="G1197" t="s">
        <v>30</v>
      </c>
    </row>
    <row r="1199" spans="7:7" x14ac:dyDescent="0.25">
      <c r="G1199" t="s">
        <v>28</v>
      </c>
    </row>
  </sheetData>
  <pageMargins left="0.78740157480314965" right="0.31496062992125984" top="0.15748031496062992" bottom="0.15748031496062992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2023-01-23T13:52:22Z</cp:lastPrinted>
  <dcterms:created xsi:type="dcterms:W3CDTF">2016-09-29T06:37:31Z</dcterms:created>
  <dcterms:modified xsi:type="dcterms:W3CDTF">2023-01-23T13:58:09Z</dcterms:modified>
</cp:coreProperties>
</file>