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9" i="1" l="1"/>
  <c r="D39" i="1"/>
  <c r="E41" i="1"/>
  <c r="D41" i="1"/>
  <c r="E28" i="1"/>
  <c r="D28" i="1"/>
  <c r="E22" i="1"/>
  <c r="D22" i="1"/>
  <c r="E11" i="1"/>
  <c r="E19" i="1"/>
  <c r="E14" i="1"/>
  <c r="D14" i="1"/>
  <c r="E13" i="1"/>
  <c r="D13" i="1"/>
  <c r="E20" i="1"/>
  <c r="D20" i="1"/>
  <c r="D54" i="1"/>
  <c r="D52" i="1"/>
  <c r="D51" i="1"/>
  <c r="E40" i="1" l="1"/>
  <c r="D40" i="1"/>
  <c r="E38" i="1"/>
  <c r="D38" i="1"/>
  <c r="E10" i="1"/>
  <c r="D10" i="1"/>
  <c r="E34" i="1" l="1"/>
  <c r="D33" i="1"/>
  <c r="E32" i="1"/>
  <c r="D32" i="1"/>
  <c r="E31" i="1"/>
  <c r="D31" i="1"/>
  <c r="E35" i="1" l="1"/>
  <c r="D35" i="1"/>
  <c r="E17" i="1"/>
  <c r="E16" i="1"/>
  <c r="D16" i="1"/>
  <c r="E15" i="1"/>
  <c r="D15" i="1"/>
  <c r="E36" i="1" l="1"/>
  <c r="D36" i="1"/>
  <c r="E26" i="1"/>
  <c r="D26" i="1"/>
  <c r="E30" i="1"/>
  <c r="D30" i="1"/>
  <c r="E27" i="1" l="1"/>
  <c r="D27" i="1"/>
  <c r="E12" i="1"/>
  <c r="D12" i="1"/>
  <c r="E23" i="1"/>
  <c r="D23" i="1"/>
  <c r="E37" i="1"/>
  <c r="D37" i="1"/>
  <c r="E29" i="1"/>
  <c r="D29" i="1"/>
  <c r="E21" i="1"/>
  <c r="D21" i="1"/>
  <c r="E18" i="1"/>
  <c r="D18" i="1"/>
  <c r="E24" i="1" l="1"/>
  <c r="D53" i="1"/>
  <c r="E42" i="1" l="1"/>
  <c r="E43" i="1" l="1"/>
</calcChain>
</file>

<file path=xl/sharedStrings.xml><?xml version="1.0" encoding="utf-8"?>
<sst xmlns="http://schemas.openxmlformats.org/spreadsheetml/2006/main" count="83" uniqueCount="75">
  <si>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</si>
  <si>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</si>
  <si>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</si>
  <si>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</si>
  <si>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</si>
  <si>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</si>
  <si>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</si>
  <si>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</si>
  <si>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</si>
  <si>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</si>
  <si>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</si>
  <si>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</si>
  <si>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</si>
  <si>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</si>
  <si>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</si>
  <si>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</si>
  <si>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</si>
  <si>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</si>
  <si>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</si>
  <si>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</si>
  <si>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</si>
  <si>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</si>
  <si>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</si>
  <si>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</si>
  <si>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</si>
  <si>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</si>
  <si>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</si>
  <si>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</si>
  <si>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</si>
  <si>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</si>
  <si>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</si>
  <si>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</si>
  <si>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</si>
  <si>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 xml:space="preserve">                                        по улице Талсинская </t>
  </si>
  <si>
    <t>Врезка в действующие внутренние сети трубопроводов отопления и водоснабжения диам.15мм</t>
  </si>
  <si>
    <t>Водоотлив из подвала электрическими насосами</t>
  </si>
  <si>
    <t>100м3 воды</t>
  </si>
  <si>
    <t>Демонтаж элеваторных узлов</t>
  </si>
  <si>
    <t>Установка элеваторов после прочистки</t>
  </si>
  <si>
    <t>Установка манометров</t>
  </si>
  <si>
    <t>1компл</t>
  </si>
  <si>
    <t>Механизированная уборка снега на придомовой территории</t>
  </si>
  <si>
    <t>мин</t>
  </si>
  <si>
    <t>Смена отдельных участков трубопроводов с заготовкой труб в построечных условиях диаметром до 32мм</t>
  </si>
  <si>
    <t>100 м трубопровода</t>
  </si>
  <si>
    <t>1 узел</t>
  </si>
  <si>
    <t>Замена сопла</t>
  </si>
  <si>
    <t>100шт.приборов</t>
  </si>
  <si>
    <t>имущества МКД, выполненных за 2022  года на жилом доме № 13</t>
  </si>
  <si>
    <t>Усиление сварных швов (наплавкой)</t>
  </si>
  <si>
    <t>1 м шва</t>
  </si>
  <si>
    <t>Услуги экскаватора-погрузчика,самосвала,погрузка и вывоз снега с придомовой территории</t>
  </si>
  <si>
    <t>м3</t>
  </si>
  <si>
    <t xml:space="preserve">Очистка канализационной сети дворовой </t>
  </si>
  <si>
    <t>Смена кранов на шаровые краны диам.15 мм</t>
  </si>
  <si>
    <t>Ремонт металлического ограждения средний</t>
  </si>
  <si>
    <t>1м2</t>
  </si>
  <si>
    <t>Демонтаж грязевиков</t>
  </si>
  <si>
    <t>Установка грязевиков после прочистки</t>
  </si>
  <si>
    <t>1шт</t>
  </si>
  <si>
    <t>Устройство наружной теплоизоляции зданий с тонкой штукатуркой по утеплителю толщиной плит до 50мм</t>
  </si>
  <si>
    <t>100м2</t>
  </si>
  <si>
    <t xml:space="preserve">Штукатурка фасада </t>
  </si>
  <si>
    <t>м2</t>
  </si>
  <si>
    <t>Монтаж отлива</t>
  </si>
  <si>
    <t>м.п.</t>
  </si>
  <si>
    <t>Ремонт штукатурки гладких фасадов</t>
  </si>
  <si>
    <t>100м2 отремонтированной поверхности</t>
  </si>
  <si>
    <t>Улучшенная масляная окраска ранее окрашенных фасадов</t>
  </si>
  <si>
    <t>100м2 окрашиваемой поверхности</t>
  </si>
  <si>
    <t>Смена отдельных участков трубопроводов с заготовкой труб в построечных условиях диаметром до 20мм</t>
  </si>
  <si>
    <t>Смена светильников с лампами накаливания на светодиодные</t>
  </si>
  <si>
    <t>Механизированная обработка придомовой территории ПСС</t>
  </si>
  <si>
    <t>Смена дверных приборов:пружин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</si>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</sst>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8"/>
  <sheetViews>
    <sheetView tabSelected="1" zoomScale="124" zoomScaleNormal="124" workbookViewId="0">
      <selection activeCell="A49" sqref="A1:E49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48</v>
      </c>
      <c r="C4" s="3"/>
      <c r="D4" s="3"/>
      <c r="E4" s="3"/>
      <c r="F4" s="1"/>
    </row>
    <row r="5" spans="1:6" ht="15.75" x14ac:dyDescent="0.25">
      <c r="A5" s="4"/>
      <c r="B5" s="3" t="s">
        <v>33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31</v>
      </c>
      <c r="C10" s="8" t="s">
        <v>12</v>
      </c>
      <c r="D10" s="7">
        <f>0.01+0.01+0.01+0.02+0.02</f>
        <v>7.0000000000000007E-2</v>
      </c>
      <c r="E10" s="7">
        <f>156.4+161.8+161.8+331.6+331.6</f>
        <v>1143.2000000000003</v>
      </c>
      <c r="F10" s="4"/>
    </row>
    <row r="11" spans="1:6" s="1" customFormat="1" ht="47.25" x14ac:dyDescent="0.25">
      <c r="A11" s="7">
        <v>2</v>
      </c>
      <c r="B11" s="8" t="s">
        <v>22</v>
      </c>
      <c r="C11" s="8" t="s">
        <v>23</v>
      </c>
      <c r="D11" s="7">
        <v>0.05</v>
      </c>
      <c r="E11" s="7">
        <f>488.2+166.2+166.2+166.2+177.4+177.4+177.4+189.8+189.8+189.8</f>
        <v>2088.4</v>
      </c>
      <c r="F11" s="4"/>
    </row>
    <row r="12" spans="1:6" ht="47.25" x14ac:dyDescent="0.25">
      <c r="A12" s="7">
        <v>3</v>
      </c>
      <c r="B12" s="8" t="s">
        <v>13</v>
      </c>
      <c r="C12" s="8" t="s">
        <v>11</v>
      </c>
      <c r="D12" s="7">
        <f>8.59</f>
        <v>8.59</v>
      </c>
      <c r="E12" s="7">
        <f>59321</f>
        <v>59321</v>
      </c>
      <c r="F12" s="4"/>
    </row>
    <row r="13" spans="1:6" s="1" customFormat="1" ht="15.75" x14ac:dyDescent="0.25">
      <c r="A13" s="7">
        <v>4</v>
      </c>
      <c r="B13" s="8" t="s">
        <v>37</v>
      </c>
      <c r="C13" s="8" t="s">
        <v>12</v>
      </c>
      <c r="D13" s="7">
        <f>0.01+0.01</f>
        <v>0.02</v>
      </c>
      <c r="E13" s="7">
        <f>7208.8+7714.6</f>
        <v>14923.400000000001</v>
      </c>
      <c r="F13" s="4"/>
    </row>
    <row r="14" spans="1:6" s="1" customFormat="1" ht="15.75" x14ac:dyDescent="0.25">
      <c r="A14" s="7">
        <v>5</v>
      </c>
      <c r="B14" s="8" t="s">
        <v>38</v>
      </c>
      <c r="C14" s="8" t="s">
        <v>45</v>
      </c>
      <c r="D14" s="7">
        <f>1+1</f>
        <v>2</v>
      </c>
      <c r="E14" s="7">
        <f>13052.6+13893.8</f>
        <v>26946.400000000001</v>
      </c>
      <c r="F14" s="4"/>
    </row>
    <row r="15" spans="1:6" s="1" customFormat="1" ht="15.75" x14ac:dyDescent="0.25">
      <c r="A15" s="7">
        <v>6</v>
      </c>
      <c r="B15" s="8" t="s">
        <v>57</v>
      </c>
      <c r="C15" s="8" t="s">
        <v>12</v>
      </c>
      <c r="D15" s="7">
        <f>0.02</f>
        <v>0.02</v>
      </c>
      <c r="E15" s="7">
        <f>2418.2</f>
        <v>2418.1999999999998</v>
      </c>
      <c r="F15" s="4"/>
    </row>
    <row r="16" spans="1:6" s="1" customFormat="1" ht="15.75" x14ac:dyDescent="0.25">
      <c r="A16" s="7">
        <v>7</v>
      </c>
      <c r="B16" s="8" t="s">
        <v>58</v>
      </c>
      <c r="C16" s="8" t="s">
        <v>59</v>
      </c>
      <c r="D16" s="7">
        <f>2</f>
        <v>2</v>
      </c>
      <c r="E16" s="7">
        <f>6689.2</f>
        <v>6689.2</v>
      </c>
      <c r="F16" s="4"/>
    </row>
    <row r="17" spans="1:6" s="1" customFormat="1" ht="15.75" x14ac:dyDescent="0.25">
      <c r="A17" s="7">
        <v>8</v>
      </c>
      <c r="B17" s="8" t="s">
        <v>46</v>
      </c>
      <c r="C17" s="8" t="s">
        <v>12</v>
      </c>
      <c r="D17" s="7">
        <v>0.03</v>
      </c>
      <c r="E17" s="7">
        <f>3600</f>
        <v>3600</v>
      </c>
      <c r="F17" s="4"/>
    </row>
    <row r="18" spans="1:6" s="1" customFormat="1" ht="31.5" x14ac:dyDescent="0.25">
      <c r="A18" s="7">
        <v>9</v>
      </c>
      <c r="B18" s="8" t="s">
        <v>14</v>
      </c>
      <c r="C18" s="8" t="s">
        <v>12</v>
      </c>
      <c r="D18" s="7">
        <f>0.01</f>
        <v>0.01</v>
      </c>
      <c r="E18" s="7">
        <f>1160.2</f>
        <v>1160.2</v>
      </c>
      <c r="F18" s="4"/>
    </row>
    <row r="19" spans="1:6" s="1" customFormat="1" ht="78.75" x14ac:dyDescent="0.25">
      <c r="A19" s="7">
        <v>10</v>
      </c>
      <c r="B19" s="8" t="s">
        <v>18</v>
      </c>
      <c r="C19" s="8" t="s">
        <v>19</v>
      </c>
      <c r="D19" s="7">
        <v>0.497</v>
      </c>
      <c r="E19" s="7">
        <f>5192+1752.4+1752+1752.4+1884.6+1884.6+1884.6+2017.2+2017.2+2017.2</f>
        <v>22154.2</v>
      </c>
      <c r="F19" s="4"/>
    </row>
    <row r="20" spans="1:6" s="1" customFormat="1" ht="31.5" x14ac:dyDescent="0.25">
      <c r="A20" s="7">
        <v>11</v>
      </c>
      <c r="B20" s="8" t="s">
        <v>20</v>
      </c>
      <c r="C20" s="8" t="s">
        <v>21</v>
      </c>
      <c r="D20" s="7">
        <f>0.02+0.02+0.01+0.01+0.02+0.02+0.02+0.02+0.02</f>
        <v>0.16</v>
      </c>
      <c r="E20" s="7">
        <f>1045.4+1058.8+528.4+570.6+1137.2+1137.2+1217.8+1217.8+1217.8</f>
        <v>9131</v>
      </c>
      <c r="F20" s="4"/>
    </row>
    <row r="21" spans="1:6" s="1" customFormat="1" ht="47.25" x14ac:dyDescent="0.25">
      <c r="A21" s="7">
        <v>12</v>
      </c>
      <c r="B21" s="8" t="s">
        <v>53</v>
      </c>
      <c r="C21" s="8" t="s">
        <v>11</v>
      </c>
      <c r="D21" s="7">
        <f>0.1</f>
        <v>0.1</v>
      </c>
      <c r="E21" s="7">
        <f>8030.8</f>
        <v>8030.8</v>
      </c>
      <c r="F21" s="4"/>
    </row>
    <row r="22" spans="1:6" s="1" customFormat="1" ht="31.5" x14ac:dyDescent="0.25">
      <c r="A22" s="7">
        <v>13</v>
      </c>
      <c r="B22" s="8" t="s">
        <v>73</v>
      </c>
      <c r="C22" s="8" t="s">
        <v>47</v>
      </c>
      <c r="D22" s="7">
        <f>0.01</f>
        <v>0.01</v>
      </c>
      <c r="E22" s="7">
        <f>527.4</f>
        <v>527.4</v>
      </c>
      <c r="F22" s="4"/>
    </row>
    <row r="23" spans="1:6" s="1" customFormat="1" ht="31.5" x14ac:dyDescent="0.25">
      <c r="A23" s="7">
        <v>14</v>
      </c>
      <c r="B23" s="8" t="s">
        <v>35</v>
      </c>
      <c r="C23" s="8" t="s">
        <v>36</v>
      </c>
      <c r="D23" s="7">
        <f>0.02</f>
        <v>0.02</v>
      </c>
      <c r="E23" s="7">
        <f>97</f>
        <v>97</v>
      </c>
      <c r="F23" s="4"/>
    </row>
    <row r="24" spans="1:6" ht="15.75" x14ac:dyDescent="0.25">
      <c r="A24" s="7"/>
      <c r="B24" s="8"/>
      <c r="C24" s="8"/>
      <c r="D24" s="7"/>
      <c r="E24" s="9">
        <f>SUM(E10:E23)</f>
        <v>158230.39999999997</v>
      </c>
      <c r="F24" s="4"/>
    </row>
    <row r="25" spans="1:6" ht="15.75" x14ac:dyDescent="0.25">
      <c r="A25" s="7"/>
      <c r="B25" s="12" t="s">
        <v>10</v>
      </c>
      <c r="C25" s="8"/>
      <c r="D25" s="7"/>
      <c r="E25" s="7"/>
      <c r="F25" s="4"/>
    </row>
    <row r="26" spans="1:6" s="1" customFormat="1" ht="15.75" x14ac:dyDescent="0.25">
      <c r="A26" s="7">
        <v>1</v>
      </c>
      <c r="B26" s="8" t="s">
        <v>39</v>
      </c>
      <c r="C26" s="8" t="s">
        <v>40</v>
      </c>
      <c r="D26" s="7">
        <f>6</f>
        <v>6</v>
      </c>
      <c r="E26" s="7">
        <f>6823.2</f>
        <v>6823.2</v>
      </c>
      <c r="F26" s="4"/>
    </row>
    <row r="27" spans="1:6" ht="31.5" x14ac:dyDescent="0.25">
      <c r="A27" s="7">
        <v>2</v>
      </c>
      <c r="B27" s="8" t="s">
        <v>54</v>
      </c>
      <c r="C27" s="8" t="s">
        <v>12</v>
      </c>
      <c r="D27" s="7">
        <f>0.06</f>
        <v>0.06</v>
      </c>
      <c r="E27" s="7">
        <f>7105.8</f>
        <v>7105.8</v>
      </c>
      <c r="F27" s="4"/>
    </row>
    <row r="28" spans="1:6" s="1" customFormat="1" ht="47.25" x14ac:dyDescent="0.25">
      <c r="A28" s="7">
        <v>3</v>
      </c>
      <c r="B28" s="8" t="s">
        <v>70</v>
      </c>
      <c r="C28" s="8" t="s">
        <v>44</v>
      </c>
      <c r="D28" s="7">
        <f>0.02+0.01</f>
        <v>0.03</v>
      </c>
      <c r="E28" s="7">
        <f>1914.8+959.8</f>
        <v>2874.6</v>
      </c>
      <c r="F28" s="4"/>
    </row>
    <row r="29" spans="1:6" s="1" customFormat="1" ht="47.25" x14ac:dyDescent="0.25">
      <c r="A29" s="7">
        <v>4</v>
      </c>
      <c r="B29" s="8" t="s">
        <v>43</v>
      </c>
      <c r="C29" s="8" t="s">
        <v>44</v>
      </c>
      <c r="D29" s="7">
        <f>0.01</f>
        <v>0.01</v>
      </c>
      <c r="E29" s="7">
        <f>983.8</f>
        <v>983.8</v>
      </c>
      <c r="F29" s="4"/>
    </row>
    <row r="30" spans="1:6" s="1" customFormat="1" ht="47.25" x14ac:dyDescent="0.25">
      <c r="A30" s="7">
        <v>5</v>
      </c>
      <c r="B30" s="8" t="s">
        <v>34</v>
      </c>
      <c r="C30" s="8" t="s">
        <v>32</v>
      </c>
      <c r="D30" s="7">
        <f>6+6</f>
        <v>12</v>
      </c>
      <c r="E30" s="7">
        <f>31478.8+34264.6</f>
        <v>65743.399999999994</v>
      </c>
      <c r="F30" s="4"/>
    </row>
    <row r="31" spans="1:6" s="1" customFormat="1" ht="15.75" x14ac:dyDescent="0.25">
      <c r="A31" s="7">
        <v>6</v>
      </c>
      <c r="B31" s="8" t="s">
        <v>62</v>
      </c>
      <c r="C31" s="8" t="s">
        <v>63</v>
      </c>
      <c r="D31" s="7">
        <f>80</f>
        <v>80</v>
      </c>
      <c r="E31" s="7">
        <f>106736</f>
        <v>106736</v>
      </c>
      <c r="F31" s="4"/>
    </row>
    <row r="32" spans="1:6" s="1" customFormat="1" ht="15.75" x14ac:dyDescent="0.25">
      <c r="A32" s="7">
        <v>7</v>
      </c>
      <c r="B32" s="8" t="s">
        <v>64</v>
      </c>
      <c r="C32" s="8" t="s">
        <v>65</v>
      </c>
      <c r="D32" s="7">
        <f>18</f>
        <v>18</v>
      </c>
      <c r="E32" s="7">
        <f>8000</f>
        <v>8000</v>
      </c>
      <c r="F32" s="4"/>
    </row>
    <row r="33" spans="1:10" s="1" customFormat="1" ht="94.5" x14ac:dyDescent="0.25">
      <c r="A33" s="7">
        <v>8</v>
      </c>
      <c r="B33" s="8" t="s">
        <v>66</v>
      </c>
      <c r="C33" s="8" t="s">
        <v>67</v>
      </c>
      <c r="D33" s="7">
        <f>0.88</f>
        <v>0.88</v>
      </c>
      <c r="E33" s="7">
        <v>158835.4</v>
      </c>
      <c r="F33" s="4"/>
    </row>
    <row r="34" spans="1:10" s="1" customFormat="1" ht="78.75" x14ac:dyDescent="0.25">
      <c r="A34" s="7">
        <v>9</v>
      </c>
      <c r="B34" s="8" t="s">
        <v>68</v>
      </c>
      <c r="C34" s="8" t="s">
        <v>69</v>
      </c>
      <c r="D34" s="7">
        <v>1.21</v>
      </c>
      <c r="E34" s="7">
        <f>37572.2</f>
        <v>37572.199999999997</v>
      </c>
      <c r="F34" s="4"/>
    </row>
    <row r="35" spans="1:10" s="1" customFormat="1" ht="47.25" x14ac:dyDescent="0.25">
      <c r="A35" s="7">
        <v>10</v>
      </c>
      <c r="B35" s="8" t="s">
        <v>60</v>
      </c>
      <c r="C35" s="8" t="s">
        <v>61</v>
      </c>
      <c r="D35" s="7">
        <f>0.1872</f>
        <v>0.18720000000000001</v>
      </c>
      <c r="E35" s="7">
        <f>101904.8</f>
        <v>101904.8</v>
      </c>
      <c r="F35" s="4"/>
    </row>
    <row r="36" spans="1:10" s="1" customFormat="1" ht="15.75" x14ac:dyDescent="0.25">
      <c r="A36" s="7">
        <v>11</v>
      </c>
      <c r="B36" s="8" t="s">
        <v>55</v>
      </c>
      <c r="C36" s="8" t="s">
        <v>56</v>
      </c>
      <c r="D36" s="7">
        <f>1</f>
        <v>1</v>
      </c>
      <c r="E36" s="7">
        <f>8657.2</f>
        <v>8657.2000000000007</v>
      </c>
      <c r="F36" s="4"/>
    </row>
    <row r="37" spans="1:10" s="1" customFormat="1" ht="15.75" x14ac:dyDescent="0.25">
      <c r="A37" s="7">
        <v>12</v>
      </c>
      <c r="B37" s="8" t="s">
        <v>49</v>
      </c>
      <c r="C37" s="8" t="s">
        <v>50</v>
      </c>
      <c r="D37" s="7">
        <f>1</f>
        <v>1</v>
      </c>
      <c r="E37" s="7">
        <f>2471</f>
        <v>2471</v>
      </c>
      <c r="F37" s="4"/>
    </row>
    <row r="38" spans="1:10" s="1" customFormat="1" ht="31.5" x14ac:dyDescent="0.25">
      <c r="A38" s="7">
        <v>13</v>
      </c>
      <c r="B38" s="8" t="s">
        <v>71</v>
      </c>
      <c r="C38" s="8" t="s">
        <v>12</v>
      </c>
      <c r="D38" s="7">
        <f>0.01</f>
        <v>0.01</v>
      </c>
      <c r="E38" s="7">
        <f>1624.2</f>
        <v>1624.2</v>
      </c>
      <c r="F38" s="4"/>
    </row>
    <row r="39" spans="1:10" s="1" customFormat="1" ht="31.5" x14ac:dyDescent="0.25">
      <c r="A39" s="7">
        <v>14</v>
      </c>
      <c r="B39" s="8" t="s">
        <v>72</v>
      </c>
      <c r="C39" s="8" t="s">
        <v>74</v>
      </c>
      <c r="D39" s="7">
        <f>1+1</f>
        <v>2</v>
      </c>
      <c r="E39" s="7">
        <f>800+800</f>
        <v>1600</v>
      </c>
      <c r="F39" s="4"/>
    </row>
    <row r="40" spans="1:10" s="1" customFormat="1" ht="47.25" x14ac:dyDescent="0.25">
      <c r="A40" s="7">
        <v>15</v>
      </c>
      <c r="B40" s="8" t="s">
        <v>51</v>
      </c>
      <c r="C40" s="8" t="s">
        <v>52</v>
      </c>
      <c r="D40" s="7">
        <f>20+10</f>
        <v>30</v>
      </c>
      <c r="E40" s="7">
        <f>26000+6500</f>
        <v>32500</v>
      </c>
      <c r="F40" s="4"/>
    </row>
    <row r="41" spans="1:10" s="1" customFormat="1" ht="31.5" x14ac:dyDescent="0.25">
      <c r="A41" s="7">
        <v>16</v>
      </c>
      <c r="B41" s="8" t="s">
        <v>41</v>
      </c>
      <c r="C41" s="8" t="s">
        <v>42</v>
      </c>
      <c r="D41" s="7">
        <f>495+70+66+26+24+100</f>
        <v>781</v>
      </c>
      <c r="E41" s="7">
        <f>16499+2333+3300+1083+1200+4167</f>
        <v>28582</v>
      </c>
      <c r="F41" s="4"/>
    </row>
    <row r="42" spans="1:10" s="1" customFormat="1" ht="15.75" x14ac:dyDescent="0.25">
      <c r="A42" s="7"/>
      <c r="B42" s="8"/>
      <c r="C42" s="8"/>
      <c r="D42" s="7"/>
      <c r="E42" s="9">
        <f>SUM(E26:E41)</f>
        <v>572013.6</v>
      </c>
      <c r="F42" s="4"/>
    </row>
    <row r="43" spans="1:10" ht="15.75" x14ac:dyDescent="0.25">
      <c r="A43" s="7"/>
      <c r="B43" s="8" t="s">
        <v>8</v>
      </c>
      <c r="C43" s="7"/>
      <c r="D43" s="7"/>
      <c r="E43" s="9">
        <f>E24+E42</f>
        <v>730244</v>
      </c>
      <c r="F43" s="4"/>
    </row>
    <row r="44" spans="1:10" ht="15.75" x14ac:dyDescent="0.25">
      <c r="A44" s="7"/>
      <c r="B44" s="8"/>
      <c r="C44" s="7"/>
      <c r="D44" s="7"/>
      <c r="E44" s="7"/>
      <c r="F44" s="4"/>
    </row>
    <row r="45" spans="1:10" ht="15.75" x14ac:dyDescent="0.25">
      <c r="A45" s="10"/>
      <c r="B45" s="10"/>
      <c r="C45" s="10"/>
      <c r="D45" s="10"/>
      <c r="E45" s="10"/>
      <c r="F45" s="4"/>
      <c r="J45" t="s">
        <v>25</v>
      </c>
    </row>
    <row r="46" spans="1:10" ht="15.75" x14ac:dyDescent="0.25">
      <c r="A46" s="10"/>
      <c r="B46" s="10" t="s">
        <v>15</v>
      </c>
      <c r="C46" s="10" t="s">
        <v>27</v>
      </c>
      <c r="D46" s="10"/>
      <c r="E46" s="10"/>
      <c r="F46" s="1"/>
    </row>
    <row r="47" spans="1:10" x14ac:dyDescent="0.25">
      <c r="A47" s="2"/>
      <c r="B47" s="2"/>
      <c r="C47" s="2"/>
      <c r="D47" s="2"/>
      <c r="E47" s="2"/>
      <c r="F47" s="1"/>
    </row>
    <row r="48" spans="1:10" x14ac:dyDescent="0.25">
      <c r="A48" s="2"/>
      <c r="B48" s="2"/>
      <c r="C48" s="2"/>
      <c r="D48" s="2"/>
      <c r="E48" s="2"/>
      <c r="F48" s="1"/>
    </row>
    <row r="49" spans="1:7" x14ac:dyDescent="0.25">
      <c r="A49" s="2"/>
      <c r="B49" s="2" t="s">
        <v>16</v>
      </c>
      <c r="C49" s="2"/>
      <c r="D49" s="14"/>
      <c r="E49" s="2"/>
      <c r="F49" s="13"/>
      <c r="G49" s="13"/>
    </row>
    <row r="50" spans="1:7" x14ac:dyDescent="0.25">
      <c r="A50" s="2"/>
      <c r="B50" s="2"/>
      <c r="C50" s="2"/>
      <c r="D50" s="2"/>
      <c r="E50" s="2"/>
      <c r="F50" s="13"/>
      <c r="G50" s="13"/>
    </row>
    <row r="51" spans="1:7" x14ac:dyDescent="0.25">
      <c r="A51" s="2"/>
      <c r="B51" s="2"/>
      <c r="C51" s="2" t="s">
        <v>28</v>
      </c>
      <c r="D51" s="14">
        <f>9911.6+2397.8+3607.2+2075+62395+2447+2794.4+3361+36168+3756.4+3756.4+25560.6</f>
        <v>158230.39999999999</v>
      </c>
      <c r="E51" s="14"/>
      <c r="F51" s="13"/>
      <c r="G51" s="13"/>
    </row>
    <row r="52" spans="1:7" x14ac:dyDescent="0.25">
      <c r="A52" s="2"/>
      <c r="B52" s="2"/>
      <c r="C52" s="2" t="s">
        <v>29</v>
      </c>
      <c r="D52" s="2">
        <f>2000+4454.8+39499+2333+0+38584.6+0+49745+101904.8+311143.6+15222+7126.8</f>
        <v>572013.60000000009</v>
      </c>
      <c r="E52" s="2"/>
    </row>
    <row r="53" spans="1:7" x14ac:dyDescent="0.25">
      <c r="A53" s="2"/>
      <c r="B53" s="2"/>
      <c r="C53" s="2"/>
      <c r="D53" s="14">
        <f>D51+D52</f>
        <v>730244.00000000012</v>
      </c>
      <c r="E53" s="14"/>
    </row>
    <row r="54" spans="1:7" x14ac:dyDescent="0.25">
      <c r="A54" s="2"/>
      <c r="B54" s="2"/>
      <c r="C54" s="2" t="s">
        <v>30</v>
      </c>
      <c r="D54" s="14">
        <f>11911.6+6852.6+43106.2+4408+62395+41031.4+2794.4+53106+138072.8+314900+18978.4+32687.4</f>
        <v>730243.8</v>
      </c>
      <c r="E54" s="2"/>
    </row>
    <row r="55" spans="1:7" x14ac:dyDescent="0.25">
      <c r="A55" s="2"/>
      <c r="B55" s="2"/>
      <c r="C55" s="2"/>
      <c r="D55" s="2"/>
      <c r="E55" s="2"/>
    </row>
    <row r="56" spans="1:7" x14ac:dyDescent="0.25">
      <c r="A56" s="2"/>
      <c r="B56" s="2"/>
      <c r="C56" s="2"/>
      <c r="D56" s="2"/>
      <c r="E56" s="2"/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1096" spans="7:7" x14ac:dyDescent="0.25">
      <c r="G1096" t="s">
        <v>26</v>
      </c>
    </row>
    <row r="1098" spans="7:7" x14ac:dyDescent="0.25">
      <c r="G1098" t="s">
        <v>24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2023-01-20T07:59:25Z</cp:lastPrinted>
  <dcterms:created xsi:type="dcterms:W3CDTF">2016-09-29T06:37:31Z</dcterms:created>
  <dcterms:modified xsi:type="dcterms:W3CDTF">2023-01-20T08:00:07Z</dcterms:modified>
</cp:coreProperties>
</file>