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1" i="1" l="1"/>
  <c r="D31" i="1"/>
  <c r="E54" i="1"/>
  <c r="E56" i="1"/>
  <c r="D56" i="1"/>
  <c r="E47" i="1"/>
  <c r="E12" i="1"/>
  <c r="E11" i="1"/>
  <c r="D11" i="1"/>
  <c r="E10" i="1"/>
  <c r="D10" i="1"/>
  <c r="E14" i="1"/>
  <c r="D14" i="1"/>
  <c r="E13" i="1"/>
  <c r="D69" i="1"/>
  <c r="D67" i="1"/>
  <c r="D66" i="1"/>
  <c r="E15" i="1" l="1"/>
  <c r="D15" i="1"/>
  <c r="E32" i="1" l="1"/>
  <c r="D32" i="1"/>
  <c r="E17" i="1" l="1"/>
  <c r="E21" i="1"/>
  <c r="D21" i="1"/>
  <c r="E20" i="1"/>
  <c r="E19" i="1"/>
  <c r="D19" i="1"/>
  <c r="E53" i="1" l="1"/>
  <c r="E33" i="1" l="1"/>
  <c r="D33" i="1"/>
  <c r="E36" i="1" l="1"/>
  <c r="D36" i="1"/>
  <c r="E24" i="1"/>
  <c r="D24" i="1"/>
  <c r="E23" i="1"/>
  <c r="D23" i="1"/>
  <c r="E52" i="1"/>
  <c r="E51" i="1"/>
  <c r="D51" i="1"/>
  <c r="E50" i="1"/>
  <c r="D50" i="1"/>
  <c r="E42" i="1"/>
  <c r="E41" i="1"/>
  <c r="E43" i="1"/>
  <c r="D43" i="1"/>
  <c r="E35" i="1" l="1"/>
  <c r="D35" i="1"/>
  <c r="E34" i="1"/>
  <c r="D34" i="1"/>
  <c r="E40" i="1"/>
  <c r="D40" i="1"/>
  <c r="E46" i="1"/>
  <c r="D46" i="1"/>
  <c r="E49" i="1"/>
  <c r="D49" i="1"/>
  <c r="E48" i="1"/>
  <c r="D48" i="1"/>
  <c r="D30" i="1"/>
  <c r="E27" i="1"/>
  <c r="D27" i="1"/>
  <c r="E29" i="1"/>
  <c r="D29" i="1"/>
  <c r="E28" i="1"/>
  <c r="D28" i="1"/>
  <c r="E26" i="1"/>
  <c r="D26" i="1"/>
  <c r="E25" i="1"/>
  <c r="D25" i="1"/>
  <c r="E57" i="1" l="1"/>
  <c r="D68" i="1"/>
  <c r="E58" i="1" l="1"/>
</calcChain>
</file>

<file path=xl/sharedStrings.xml><?xml version="1.0" encoding="utf-8"?>
<sst xmlns="http://schemas.openxmlformats.org/spreadsheetml/2006/main" count="114" uniqueCount="95">
  <si>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</si>
  <si>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</si>
  <si>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</si>
  <si>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</si>
  <si>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</si>
  <si>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</si>
  <si>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</si>
  <si>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</si>
  <si>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</si>
  <si>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</si>
  <si>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</si>
  <si>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</si>
  <si>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</si>
  <si>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</si>
  <si>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</si>
  <si>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</si>
  <si>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</si>
  <si>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</si>
  <si>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</si>
  <si>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</si>
  <si>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</si>
  <si>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</si>
  <si>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100м3 воды</t>
  </si>
  <si>
    <t>Смена дверных приборов замки навесные</t>
  </si>
  <si>
    <t>100шт приб.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</si>
  <si>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</si>
  <si>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</si>
  <si>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</si>
  <si>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</si>
  <si>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</si>
  <si>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</si>
  <si>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</si>
  <si>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</si>
  <si>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</si>
  <si>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Водоотлив  из подвала электрическими насосами</t>
  </si>
  <si>
    <t xml:space="preserve">                                        по улице Талсинская </t>
  </si>
  <si>
    <t>шт</t>
  </si>
  <si>
    <t>Установка мусорных контейнеров</t>
  </si>
  <si>
    <t>Смена светильников со светодиодными лампами</t>
  </si>
  <si>
    <t>Механизированная уборка снега на придомовой территории</t>
  </si>
  <si>
    <t>мин</t>
  </si>
  <si>
    <t>100м2 отремонтированной поверхности</t>
  </si>
  <si>
    <t>Ремонт штукатурки внутренних стен по камню</t>
  </si>
  <si>
    <t>Покрытие грунтовкой глубокого проникновения за 1 раз потолков</t>
  </si>
  <si>
    <t>100м2 покрытия</t>
  </si>
  <si>
    <t>Окраска водно-дисперсионными акриловыми составами улучшенная по штукатурке потолков</t>
  </si>
  <si>
    <t>Улучшенная масляная окраска ранее стен за 2 раза с расчисткой старой краски до 10%(сапожок)</t>
  </si>
  <si>
    <t>Услуги трактора, экскаватора-погрузчика,самосвала,погузка и вывоз снега со складированием</t>
  </si>
  <si>
    <t>м3</t>
  </si>
  <si>
    <t>м.п.</t>
  </si>
  <si>
    <t>Смена задвижек диаметром 50мм</t>
  </si>
  <si>
    <t>1 складочный м3 кряжей</t>
  </si>
  <si>
    <t>Смена выключателей</t>
  </si>
  <si>
    <t>Кабель двух-четырехжильный</t>
  </si>
  <si>
    <t>100м2</t>
  </si>
  <si>
    <t>Демонтаж-монтаж двери металлической тамбурной</t>
  </si>
  <si>
    <t>Устройство покрытий из керамогранитных плиток размером 30х30см</t>
  </si>
  <si>
    <t>Установка решеток на окна массой: до 25кг/м2</t>
  </si>
  <si>
    <t>т</t>
  </si>
  <si>
    <t>имущества МКД, выполненных за 2022  года на жилом доме № 8</t>
  </si>
  <si>
    <t>Усиление решетки</t>
  </si>
  <si>
    <t>1т усиления</t>
  </si>
  <si>
    <t>Изготовление и установка стеклопакетов</t>
  </si>
  <si>
    <t>Окраска водно-дисперсионными акриловыми составами улучшенная по штукатурке откосов</t>
  </si>
  <si>
    <t>Устройство перегородок в жилых зданиях на однорядном металлическом каркасе с обшивкой гипсокартонными листами</t>
  </si>
  <si>
    <t>100м2 перегородок</t>
  </si>
  <si>
    <t>Валка деревьев в городских условиях с вывозом контейнера</t>
  </si>
  <si>
    <t>Ремонт металлических ограждений средний</t>
  </si>
  <si>
    <t>1м2</t>
  </si>
  <si>
    <t>Смена уплотнительной резины герметических дверей</t>
  </si>
  <si>
    <t>Смена обделок из листовой стали парапетов шириной до 1м</t>
  </si>
  <si>
    <t>Ремонт межпанельных швов без вскрытия кв 177,162,59</t>
  </si>
  <si>
    <t>Ремонт межпанельных швов со вскрытием и заменой утеплителя кв №№177,162,59</t>
  </si>
  <si>
    <t>Демонтаж светильников с лампами накаливания</t>
  </si>
  <si>
    <t>Демонтаж отдельных участков металлического ограждения газоной из труб диам. до 15мм</t>
  </si>
  <si>
    <t>1м сменяемого ограждения</t>
  </si>
  <si>
    <t>Демонтаж приемного клапана мусоропровода</t>
  </si>
  <si>
    <t>Монтаж приемного клапана мусоропровода</t>
  </si>
  <si>
    <t>Установка номерных табличек:для квартир</t>
  </si>
  <si>
    <t>Заделка подвальных окон железом</t>
  </si>
  <si>
    <t>10м2</t>
  </si>
  <si>
    <t>Смена существующих рулонных кровель на покрытия из наплавляемых материалов в один слой</t>
  </si>
  <si>
    <t>Облицовка стен глухих по металлическому каркасу гипсокартонными листами</t>
  </si>
  <si>
    <t>Ремонт отмостки и цоколя</t>
  </si>
  <si>
    <t>услуга</t>
  </si>
  <si>
    <t>Изготовление элементов и сборка узлов стальных трубопроводов диам .50мм(катушка)</t>
  </si>
  <si>
    <t>10м трубопровода</t>
  </si>
  <si>
    <t xml:space="preserve">Установка фланцевых соединений на стальных трубопроводах диам. 50мм </t>
  </si>
  <si>
    <t>1 соед.</t>
  </si>
  <si>
    <t>Устройство металлических пешеходных ограждений</t>
  </si>
  <si>
    <t>Механизированная обработка придомовой территории ПСС</t>
  </si>
  <si>
    <t>Ремонт групповых щитков на лестничной клетке со сменой автоматов</t>
  </si>
  <si>
    <t>раз</t>
  </si>
  <si>
    <t>Ремонт и восстановление уплотнения стыков прокладками ПРП в 1 ряд в стенах,оконных.дверных блоках насухо</t>
  </si>
  <si>
    <t>100м восстановленной герметизации стыков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</si>
</sst>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6"/>
  <sheetViews>
    <sheetView tabSelected="1" zoomScale="118" zoomScaleNormal="118" workbookViewId="0">
      <selection activeCell="E64" sqref="A1:E64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1.85546875" customWidth="1"/>
    <col min="5" max="5" width="16.7109375" customWidth="1"/>
    <col min="6" max="6" width="9.85546875" bestFit="1" customWidth="1"/>
    <col min="7" max="7" width="11.7109375" customWidth="1"/>
    <col min="9" max="9" width="10.5703125" customWidth="1"/>
    <col min="11" max="11" width="10.5703125" bestFit="1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15</v>
      </c>
      <c r="C3" s="3"/>
      <c r="D3" s="3"/>
      <c r="E3" s="3"/>
      <c r="F3" s="1"/>
    </row>
    <row r="4" spans="1:6" ht="15.75" x14ac:dyDescent="0.25">
      <c r="A4" s="4"/>
      <c r="B4" s="3" t="s">
        <v>59</v>
      </c>
      <c r="C4" s="3"/>
      <c r="D4" s="3"/>
      <c r="E4" s="3"/>
      <c r="F4" s="1"/>
    </row>
    <row r="5" spans="1:6" ht="15.75" x14ac:dyDescent="0.25">
      <c r="A5" s="4"/>
      <c r="B5" s="3" t="s">
        <v>35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33</v>
      </c>
      <c r="C10" s="8" t="s">
        <v>11</v>
      </c>
      <c r="D10" s="7">
        <f>0.02+0.07+0.04+0.02+0.07</f>
        <v>0.22</v>
      </c>
      <c r="E10" s="7">
        <f>381+1361+777.6+396.2+1388.6</f>
        <v>4304.3999999999996</v>
      </c>
      <c r="F10" s="4"/>
    </row>
    <row r="11" spans="1:6" s="1" customFormat="1" ht="31.5" x14ac:dyDescent="0.25">
      <c r="A11" s="7">
        <v>2</v>
      </c>
      <c r="B11" s="8" t="s">
        <v>91</v>
      </c>
      <c r="C11" s="8" t="s">
        <v>11</v>
      </c>
      <c r="D11" s="7">
        <f>0.01</f>
        <v>0.01</v>
      </c>
      <c r="E11" s="7">
        <f>4859.6</f>
        <v>4859.6000000000004</v>
      </c>
      <c r="F11" s="4"/>
    </row>
    <row r="12" spans="1:6" s="1" customFormat="1" ht="47.25" x14ac:dyDescent="0.25">
      <c r="A12" s="7">
        <v>3</v>
      </c>
      <c r="B12" s="8" t="s">
        <v>20</v>
      </c>
      <c r="C12" s="8" t="s">
        <v>21</v>
      </c>
      <c r="D12" s="7">
        <v>0.54</v>
      </c>
      <c r="E12" s="7">
        <f>5280+1782.4+1782.4+1782.4+1918.6+1918.6+1918.6+2052.2+2052.2+2052.2</f>
        <v>22539.600000000002</v>
      </c>
      <c r="F12" s="4"/>
    </row>
    <row r="13" spans="1:6" s="1" customFormat="1" ht="78.75" x14ac:dyDescent="0.25">
      <c r="A13" s="7">
        <v>4</v>
      </c>
      <c r="B13" s="8" t="s">
        <v>16</v>
      </c>
      <c r="C13" s="8" t="s">
        <v>17</v>
      </c>
      <c r="D13" s="7">
        <v>1.8</v>
      </c>
      <c r="E13" s="7">
        <f>18801.6+6348+6348+6348+6828.8+6828.8+6828.8+7307.6+7307.6+7307.6</f>
        <v>80254.800000000017</v>
      </c>
      <c r="F13" s="4"/>
    </row>
    <row r="14" spans="1:6" s="1" customFormat="1" ht="31.5" x14ac:dyDescent="0.25">
      <c r="A14" s="7">
        <v>5</v>
      </c>
      <c r="B14" s="8" t="s">
        <v>18</v>
      </c>
      <c r="C14" s="8" t="s">
        <v>19</v>
      </c>
      <c r="D14" s="7">
        <f>0.41+0.08+0.22+0.17+0.1+0.06+0.03+0.06+0.17+0.12</f>
        <v>1.42</v>
      </c>
      <c r="E14" s="7">
        <f>21353.8+3173+11638.6+8994+5691.2+3412.8+1708+3655+10353+7307.6</f>
        <v>77287</v>
      </c>
      <c r="F14" s="4"/>
    </row>
    <row r="15" spans="1:6" s="1" customFormat="1" ht="31.5" x14ac:dyDescent="0.25">
      <c r="A15" s="7">
        <v>6</v>
      </c>
      <c r="B15" s="8" t="s">
        <v>34</v>
      </c>
      <c r="C15" s="8" t="s">
        <v>22</v>
      </c>
      <c r="D15" s="7">
        <f>0.08+0.16+0.63+0.15</f>
        <v>1.02</v>
      </c>
      <c r="E15" s="7">
        <f>394.2+787.4+3198.4+849</f>
        <v>5229</v>
      </c>
      <c r="F15" s="4"/>
    </row>
    <row r="16" spans="1:6" s="1" customFormat="1" ht="31.5" x14ac:dyDescent="0.25">
      <c r="A16" s="7">
        <v>7</v>
      </c>
      <c r="B16" s="8" t="s">
        <v>23</v>
      </c>
      <c r="C16" s="8" t="s">
        <v>24</v>
      </c>
      <c r="D16" s="7">
        <v>0.01</v>
      </c>
      <c r="E16" s="7">
        <v>1040.5999999999999</v>
      </c>
      <c r="F16" s="4"/>
    </row>
    <row r="17" spans="1:7" ht="15.75" x14ac:dyDescent="0.25">
      <c r="A17" s="7"/>
      <c r="B17" s="8"/>
      <c r="C17" s="8"/>
      <c r="D17" s="7"/>
      <c r="E17" s="9">
        <f>SUM(E10:E16)</f>
        <v>195515.00000000003</v>
      </c>
      <c r="F17" s="4"/>
      <c r="G17" s="13"/>
    </row>
    <row r="18" spans="1:7" ht="15.75" x14ac:dyDescent="0.25">
      <c r="A18" s="7"/>
      <c r="B18" s="12" t="s">
        <v>10</v>
      </c>
      <c r="C18" s="8"/>
      <c r="D18" s="7"/>
      <c r="E18" s="7"/>
      <c r="F18" s="4"/>
    </row>
    <row r="19" spans="1:7" s="1" customFormat="1" ht="15.75" x14ac:dyDescent="0.25">
      <c r="A19" s="7">
        <v>1</v>
      </c>
      <c r="B19" s="8" t="s">
        <v>50</v>
      </c>
      <c r="C19" s="8" t="s">
        <v>11</v>
      </c>
      <c r="D19" s="7">
        <f>0.02</f>
        <v>0.02</v>
      </c>
      <c r="E19" s="7">
        <f>11707</f>
        <v>11707</v>
      </c>
      <c r="F19" s="4"/>
    </row>
    <row r="20" spans="1:7" s="1" customFormat="1" ht="47.25" x14ac:dyDescent="0.25">
      <c r="A20" s="7">
        <v>2</v>
      </c>
      <c r="B20" s="8" t="s">
        <v>85</v>
      </c>
      <c r="C20" s="8" t="s">
        <v>86</v>
      </c>
      <c r="D20" s="7">
        <v>0.15</v>
      </c>
      <c r="E20" s="7">
        <f>1022.2</f>
        <v>1022.2</v>
      </c>
      <c r="F20" s="4"/>
    </row>
    <row r="21" spans="1:7" s="1" customFormat="1" ht="31.5" x14ac:dyDescent="0.25">
      <c r="A21" s="7">
        <v>3</v>
      </c>
      <c r="B21" s="8" t="s">
        <v>87</v>
      </c>
      <c r="C21" s="8" t="s">
        <v>88</v>
      </c>
      <c r="D21" s="7">
        <f>1</f>
        <v>1</v>
      </c>
      <c r="E21" s="7">
        <f>1902.2</f>
        <v>1902.2</v>
      </c>
      <c r="F21" s="4"/>
    </row>
    <row r="22" spans="1:7" s="17" customFormat="1" ht="31.5" x14ac:dyDescent="0.25">
      <c r="A22" s="7">
        <v>4</v>
      </c>
      <c r="B22" s="15" t="s">
        <v>56</v>
      </c>
      <c r="C22" s="15" t="s">
        <v>54</v>
      </c>
      <c r="D22" s="14">
        <v>0.08</v>
      </c>
      <c r="E22" s="14">
        <v>10689.6</v>
      </c>
      <c r="F22" s="16"/>
    </row>
    <row r="23" spans="1:7" s="1" customFormat="1" ht="15.75" x14ac:dyDescent="0.25">
      <c r="A23" s="7">
        <v>5</v>
      </c>
      <c r="B23" s="8" t="s">
        <v>78</v>
      </c>
      <c r="C23" s="8" t="s">
        <v>36</v>
      </c>
      <c r="D23" s="7">
        <f>1</f>
        <v>1</v>
      </c>
      <c r="E23" s="7">
        <f>459.4</f>
        <v>459.4</v>
      </c>
      <c r="F23" s="4"/>
    </row>
    <row r="24" spans="1:7" s="1" customFormat="1" ht="15.75" x14ac:dyDescent="0.25">
      <c r="A24" s="7">
        <v>6</v>
      </c>
      <c r="B24" s="8" t="s">
        <v>79</v>
      </c>
      <c r="C24" s="8" t="s">
        <v>80</v>
      </c>
      <c r="D24" s="7">
        <f>0.37</f>
        <v>0.37</v>
      </c>
      <c r="E24" s="7">
        <f>2314.4</f>
        <v>2314.4</v>
      </c>
      <c r="F24" s="4"/>
    </row>
    <row r="25" spans="1:7" s="1" customFormat="1" ht="94.5" x14ac:dyDescent="0.25">
      <c r="A25" s="7">
        <v>7</v>
      </c>
      <c r="B25" s="15" t="s">
        <v>42</v>
      </c>
      <c r="C25" s="15" t="s">
        <v>41</v>
      </c>
      <c r="D25" s="7">
        <f>0.22</f>
        <v>0.22</v>
      </c>
      <c r="E25" s="7">
        <f>35394.2</f>
        <v>35394.199999999997</v>
      </c>
      <c r="F25" s="4"/>
    </row>
    <row r="26" spans="1:7" s="1" customFormat="1" ht="31.5" x14ac:dyDescent="0.25">
      <c r="A26" s="7">
        <v>8</v>
      </c>
      <c r="B26" s="15" t="s">
        <v>43</v>
      </c>
      <c r="C26" s="15" t="s">
        <v>44</v>
      </c>
      <c r="D26" s="7">
        <f>0.22</f>
        <v>0.22</v>
      </c>
      <c r="E26" s="7">
        <f>1858.8</f>
        <v>1858.8</v>
      </c>
      <c r="F26" s="4"/>
    </row>
    <row r="27" spans="1:7" s="1" customFormat="1" ht="78.75" x14ac:dyDescent="0.25">
      <c r="A27" s="7">
        <v>9</v>
      </c>
      <c r="B27" s="15" t="s">
        <v>45</v>
      </c>
      <c r="C27" s="15" t="s">
        <v>12</v>
      </c>
      <c r="D27" s="7">
        <f>0.35</f>
        <v>0.35</v>
      </c>
      <c r="E27" s="7">
        <f>22245.6</f>
        <v>22245.599999999999</v>
      </c>
      <c r="F27" s="4"/>
    </row>
    <row r="28" spans="1:7" s="1" customFormat="1" ht="78.75" x14ac:dyDescent="0.25">
      <c r="A28" s="7">
        <v>10</v>
      </c>
      <c r="B28" s="15" t="s">
        <v>63</v>
      </c>
      <c r="C28" s="15" t="s">
        <v>12</v>
      </c>
      <c r="D28" s="7">
        <f>3.605</f>
        <v>3.605</v>
      </c>
      <c r="E28" s="7">
        <f>167364.8</f>
        <v>167364.79999999999</v>
      </c>
      <c r="F28" s="4"/>
    </row>
    <row r="29" spans="1:7" s="1" customFormat="1" ht="78.75" x14ac:dyDescent="0.25">
      <c r="A29" s="7">
        <v>11</v>
      </c>
      <c r="B29" s="15" t="s">
        <v>46</v>
      </c>
      <c r="C29" s="15" t="s">
        <v>12</v>
      </c>
      <c r="D29" s="7">
        <f>0.3323</f>
        <v>0.33229999999999998</v>
      </c>
      <c r="E29" s="7">
        <f>9011</f>
        <v>9011</v>
      </c>
      <c r="F29" s="4"/>
    </row>
    <row r="30" spans="1:7" s="1" customFormat="1" ht="47.25" x14ac:dyDescent="0.25">
      <c r="A30" s="7">
        <v>12</v>
      </c>
      <c r="B30" s="15" t="s">
        <v>64</v>
      </c>
      <c r="C30" s="15" t="s">
        <v>65</v>
      </c>
      <c r="D30" s="7">
        <f>0.08</f>
        <v>0.08</v>
      </c>
      <c r="E30" s="7">
        <v>16818.8</v>
      </c>
      <c r="F30" s="4"/>
    </row>
    <row r="31" spans="1:7" s="1" customFormat="1" ht="94.5" x14ac:dyDescent="0.25">
      <c r="A31" s="7">
        <v>13</v>
      </c>
      <c r="B31" s="8" t="s">
        <v>93</v>
      </c>
      <c r="C31" s="8" t="s">
        <v>94</v>
      </c>
      <c r="D31" s="7">
        <f>0.065</f>
        <v>6.5000000000000002E-2</v>
      </c>
      <c r="E31" s="7">
        <f>1524.6</f>
        <v>1524.6</v>
      </c>
      <c r="F31" s="4"/>
    </row>
    <row r="32" spans="1:7" s="1" customFormat="1" ht="31.5" x14ac:dyDescent="0.25">
      <c r="A32" s="7">
        <v>14</v>
      </c>
      <c r="B32" s="8" t="s">
        <v>89</v>
      </c>
      <c r="C32" s="8" t="s">
        <v>26</v>
      </c>
      <c r="D32" s="7">
        <f>0.02</f>
        <v>0.02</v>
      </c>
      <c r="E32" s="7">
        <f>4299</f>
        <v>4299</v>
      </c>
      <c r="F32" s="4"/>
    </row>
    <row r="33" spans="1:6" s="1" customFormat="1" ht="31.5" x14ac:dyDescent="0.25">
      <c r="A33" s="7">
        <v>15</v>
      </c>
      <c r="B33" s="8" t="s">
        <v>82</v>
      </c>
      <c r="C33" s="8" t="s">
        <v>54</v>
      </c>
      <c r="D33" s="7">
        <f>0.13</f>
        <v>0.13</v>
      </c>
      <c r="E33" s="7">
        <f>18344.2</f>
        <v>18344.2</v>
      </c>
      <c r="F33" s="4"/>
    </row>
    <row r="34" spans="1:6" s="1" customFormat="1" ht="31.5" x14ac:dyDescent="0.25">
      <c r="A34" s="7">
        <v>16</v>
      </c>
      <c r="B34" s="8" t="s">
        <v>71</v>
      </c>
      <c r="C34" s="8" t="s">
        <v>49</v>
      </c>
      <c r="D34" s="7">
        <f>26</f>
        <v>26</v>
      </c>
      <c r="E34" s="7">
        <f>11154</f>
        <v>11154</v>
      </c>
      <c r="F34" s="4"/>
    </row>
    <row r="35" spans="1:6" s="1" customFormat="1" ht="39.75" customHeight="1" x14ac:dyDescent="0.25">
      <c r="A35" s="7">
        <v>17</v>
      </c>
      <c r="B35" s="8" t="s">
        <v>72</v>
      </c>
      <c r="C35" s="8" t="s">
        <v>49</v>
      </c>
      <c r="D35" s="7">
        <f>34</f>
        <v>34</v>
      </c>
      <c r="E35" s="7">
        <f>23460</f>
        <v>23460</v>
      </c>
      <c r="F35" s="4"/>
    </row>
    <row r="36" spans="1:6" s="1" customFormat="1" ht="60" customHeight="1" x14ac:dyDescent="0.25">
      <c r="A36" s="7">
        <v>18</v>
      </c>
      <c r="B36" s="8" t="s">
        <v>81</v>
      </c>
      <c r="C36" s="8" t="s">
        <v>44</v>
      </c>
      <c r="D36" s="7">
        <f>0.02</f>
        <v>0.02</v>
      </c>
      <c r="E36" s="7">
        <f>1410</f>
        <v>1410</v>
      </c>
      <c r="F36" s="4"/>
    </row>
    <row r="37" spans="1:6" s="1" customFormat="1" ht="31.5" x14ac:dyDescent="0.25">
      <c r="A37" s="7">
        <v>19</v>
      </c>
      <c r="B37" s="8" t="s">
        <v>55</v>
      </c>
      <c r="C37" s="8" t="s">
        <v>36</v>
      </c>
      <c r="D37" s="7">
        <v>2</v>
      </c>
      <c r="E37" s="7">
        <v>112108.4</v>
      </c>
      <c r="F37" s="4"/>
    </row>
    <row r="38" spans="1:6" s="1" customFormat="1" ht="31.5" x14ac:dyDescent="0.25">
      <c r="A38" s="7">
        <v>20</v>
      </c>
      <c r="B38" s="8" t="s">
        <v>60</v>
      </c>
      <c r="C38" s="8" t="s">
        <v>61</v>
      </c>
      <c r="D38" s="7">
        <v>0.01</v>
      </c>
      <c r="E38" s="7">
        <v>2402</v>
      </c>
      <c r="F38" s="4"/>
    </row>
    <row r="39" spans="1:6" s="1" customFormat="1" ht="31.5" x14ac:dyDescent="0.25">
      <c r="A39" s="7">
        <v>21</v>
      </c>
      <c r="B39" s="8" t="s">
        <v>57</v>
      </c>
      <c r="C39" s="8" t="s">
        <v>58</v>
      </c>
      <c r="D39" s="7">
        <v>2.5000000000000001E-2</v>
      </c>
      <c r="E39" s="7">
        <v>5307.8</v>
      </c>
      <c r="F39" s="4"/>
    </row>
    <row r="40" spans="1:6" s="1" customFormat="1" ht="31.5" x14ac:dyDescent="0.25">
      <c r="A40" s="7">
        <v>22</v>
      </c>
      <c r="B40" s="8" t="s">
        <v>70</v>
      </c>
      <c r="C40" s="8" t="s">
        <v>26</v>
      </c>
      <c r="D40" s="7">
        <f>0.06</f>
        <v>0.06</v>
      </c>
      <c r="E40" s="7">
        <f>6344.6</f>
        <v>6344.6</v>
      </c>
      <c r="F40" s="4"/>
    </row>
    <row r="41" spans="1:6" s="1" customFormat="1" ht="31.5" x14ac:dyDescent="0.25">
      <c r="A41" s="7">
        <v>23</v>
      </c>
      <c r="B41" s="8" t="s">
        <v>73</v>
      </c>
      <c r="C41" s="8" t="s">
        <v>11</v>
      </c>
      <c r="D41" s="7">
        <v>0.11</v>
      </c>
      <c r="E41" s="7">
        <f>470.8</f>
        <v>470.8</v>
      </c>
      <c r="F41" s="4"/>
    </row>
    <row r="42" spans="1:6" s="1" customFormat="1" ht="31.5" x14ac:dyDescent="0.25">
      <c r="A42" s="7">
        <v>24</v>
      </c>
      <c r="B42" s="8" t="s">
        <v>38</v>
      </c>
      <c r="C42" s="8" t="s">
        <v>11</v>
      </c>
      <c r="D42" s="7">
        <v>0.11</v>
      </c>
      <c r="E42" s="7">
        <f>23130.8</f>
        <v>23130.799999999999</v>
      </c>
      <c r="F42" s="4"/>
    </row>
    <row r="43" spans="1:6" s="1" customFormat="1" ht="15.75" x14ac:dyDescent="0.25">
      <c r="A43" s="7">
        <v>25</v>
      </c>
      <c r="B43" s="8" t="s">
        <v>52</v>
      </c>
      <c r="C43" s="8" t="s">
        <v>11</v>
      </c>
      <c r="D43" s="7">
        <f>0.11</f>
        <v>0.11</v>
      </c>
      <c r="E43" s="7">
        <f>2411.6</f>
        <v>2411.6</v>
      </c>
      <c r="F43" s="4"/>
    </row>
    <row r="44" spans="1:6" s="1" customFormat="1" ht="15.75" x14ac:dyDescent="0.25">
      <c r="A44" s="7">
        <v>26</v>
      </c>
      <c r="B44" s="8" t="s">
        <v>53</v>
      </c>
      <c r="C44" s="8" t="s">
        <v>26</v>
      </c>
      <c r="D44" s="7">
        <v>1.3</v>
      </c>
      <c r="E44" s="7">
        <v>73998</v>
      </c>
      <c r="F44" s="4"/>
    </row>
    <row r="45" spans="1:6" s="1" customFormat="1" ht="15.75" x14ac:dyDescent="0.25">
      <c r="A45" s="7">
        <v>27</v>
      </c>
      <c r="B45" s="8" t="s">
        <v>62</v>
      </c>
      <c r="C45" s="8" t="s">
        <v>54</v>
      </c>
      <c r="D45" s="7">
        <v>0.03</v>
      </c>
      <c r="E45" s="7">
        <v>18097.2</v>
      </c>
      <c r="F45" s="4"/>
    </row>
    <row r="46" spans="1:6" s="1" customFormat="1" ht="31.5" x14ac:dyDescent="0.25">
      <c r="A46" s="7">
        <v>28</v>
      </c>
      <c r="B46" s="8" t="s">
        <v>69</v>
      </c>
      <c r="C46" s="8" t="s">
        <v>36</v>
      </c>
      <c r="D46" s="7">
        <f>1</f>
        <v>1</v>
      </c>
      <c r="E46" s="7">
        <f>390.4</f>
        <v>390.4</v>
      </c>
      <c r="F46" s="4"/>
    </row>
    <row r="47" spans="1:6" s="1" customFormat="1" ht="15.75" x14ac:dyDescent="0.25">
      <c r="A47" s="7">
        <v>29</v>
      </c>
      <c r="B47" s="8" t="s">
        <v>37</v>
      </c>
      <c r="C47" s="8" t="s">
        <v>36</v>
      </c>
      <c r="D47" s="7">
        <v>1</v>
      </c>
      <c r="E47" s="7">
        <f>11435</f>
        <v>11435</v>
      </c>
      <c r="F47" s="4"/>
    </row>
    <row r="48" spans="1:6" s="1" customFormat="1" ht="63" x14ac:dyDescent="0.25">
      <c r="A48" s="7">
        <v>30</v>
      </c>
      <c r="B48" s="8" t="s">
        <v>66</v>
      </c>
      <c r="C48" s="8" t="s">
        <v>51</v>
      </c>
      <c r="D48" s="7">
        <f>8</f>
        <v>8</v>
      </c>
      <c r="E48" s="7">
        <f>56874.2</f>
        <v>56874.2</v>
      </c>
      <c r="F48" s="4"/>
    </row>
    <row r="49" spans="1:10" s="1" customFormat="1" ht="15.75" x14ac:dyDescent="0.25">
      <c r="A49" s="7">
        <v>31</v>
      </c>
      <c r="B49" s="8" t="s">
        <v>67</v>
      </c>
      <c r="C49" s="8" t="s">
        <v>68</v>
      </c>
      <c r="D49" s="7">
        <f>2</f>
        <v>2</v>
      </c>
      <c r="E49" s="7">
        <f>15851</f>
        <v>15851</v>
      </c>
      <c r="F49" s="4"/>
    </row>
    <row r="50" spans="1:10" s="1" customFormat="1" ht="78.75" x14ac:dyDescent="0.25">
      <c r="A50" s="7">
        <v>32</v>
      </c>
      <c r="B50" s="8" t="s">
        <v>74</v>
      </c>
      <c r="C50" s="8" t="s">
        <v>75</v>
      </c>
      <c r="D50" s="7">
        <f>10</f>
        <v>10</v>
      </c>
      <c r="E50" s="7">
        <f>1887.8</f>
        <v>1887.8</v>
      </c>
      <c r="F50" s="4"/>
    </row>
    <row r="51" spans="1:10" s="1" customFormat="1" ht="31.5" x14ac:dyDescent="0.25">
      <c r="A51" s="7">
        <v>33</v>
      </c>
      <c r="B51" s="8" t="s">
        <v>76</v>
      </c>
      <c r="C51" s="8" t="s">
        <v>36</v>
      </c>
      <c r="D51" s="7">
        <f>4</f>
        <v>4</v>
      </c>
      <c r="E51" s="7">
        <f>2111.2</f>
        <v>2111.1999999999998</v>
      </c>
      <c r="F51" s="4"/>
    </row>
    <row r="52" spans="1:10" s="1" customFormat="1" ht="15.75" x14ac:dyDescent="0.25">
      <c r="A52" s="7">
        <v>34</v>
      </c>
      <c r="B52" s="8" t="s">
        <v>77</v>
      </c>
      <c r="C52" s="8" t="s">
        <v>36</v>
      </c>
      <c r="D52" s="7">
        <v>4</v>
      </c>
      <c r="E52" s="7">
        <f>20471</f>
        <v>20471</v>
      </c>
      <c r="F52" s="4"/>
    </row>
    <row r="53" spans="1:10" s="1" customFormat="1" ht="15.75" x14ac:dyDescent="0.25">
      <c r="A53" s="7">
        <v>35</v>
      </c>
      <c r="B53" s="8" t="s">
        <v>83</v>
      </c>
      <c r="C53" s="8" t="s">
        <v>84</v>
      </c>
      <c r="D53" s="7">
        <v>1</v>
      </c>
      <c r="E53" s="7">
        <f>218039</f>
        <v>218039</v>
      </c>
      <c r="F53" s="4"/>
    </row>
    <row r="54" spans="1:10" s="1" customFormat="1" ht="31.5" x14ac:dyDescent="0.25">
      <c r="A54" s="7">
        <v>36</v>
      </c>
      <c r="B54" s="8" t="s">
        <v>90</v>
      </c>
      <c r="C54" s="8" t="s">
        <v>92</v>
      </c>
      <c r="D54" s="7">
        <v>2</v>
      </c>
      <c r="E54" s="7">
        <f>800+800</f>
        <v>1600</v>
      </c>
      <c r="F54" s="4"/>
    </row>
    <row r="55" spans="1:10" s="1" customFormat="1" ht="47.25" x14ac:dyDescent="0.25">
      <c r="A55" s="7">
        <v>37</v>
      </c>
      <c r="B55" s="8" t="s">
        <v>47</v>
      </c>
      <c r="C55" s="8" t="s">
        <v>48</v>
      </c>
      <c r="D55" s="7">
        <v>40</v>
      </c>
      <c r="E55" s="7">
        <v>26000</v>
      </c>
      <c r="F55" s="4"/>
    </row>
    <row r="56" spans="1:10" s="1" customFormat="1" ht="31.5" x14ac:dyDescent="0.25">
      <c r="A56" s="7">
        <v>38</v>
      </c>
      <c r="B56" s="8" t="s">
        <v>39</v>
      </c>
      <c r="C56" s="8" t="s">
        <v>40</v>
      </c>
      <c r="D56" s="7">
        <f>650+20+80+80+458</f>
        <v>1288</v>
      </c>
      <c r="E56" s="7">
        <f>21660+1000+3334+4000+19085</f>
        <v>49079</v>
      </c>
      <c r="F56" s="4"/>
    </row>
    <row r="57" spans="1:10" s="1" customFormat="1" ht="15.75" x14ac:dyDescent="0.25">
      <c r="A57" s="7"/>
      <c r="B57" s="8"/>
      <c r="C57" s="8"/>
      <c r="D57" s="7"/>
      <c r="E57" s="9">
        <f>SUM(E19:E56)</f>
        <v>988989.59999999974</v>
      </c>
      <c r="F57" s="4"/>
    </row>
    <row r="58" spans="1:10" ht="15.75" x14ac:dyDescent="0.25">
      <c r="A58" s="7"/>
      <c r="B58" s="8" t="s">
        <v>8</v>
      </c>
      <c r="C58" s="7"/>
      <c r="D58" s="7"/>
      <c r="E58" s="9">
        <f>E17+E57</f>
        <v>1184504.5999999999</v>
      </c>
      <c r="F58" s="4"/>
    </row>
    <row r="59" spans="1:10" ht="15.75" x14ac:dyDescent="0.25">
      <c r="A59" s="7"/>
      <c r="B59" s="8"/>
      <c r="C59" s="7"/>
      <c r="D59" s="7"/>
      <c r="E59" s="7"/>
      <c r="F59" s="4"/>
    </row>
    <row r="60" spans="1:10" ht="15.75" x14ac:dyDescent="0.25">
      <c r="A60" s="10"/>
      <c r="B60" s="10"/>
      <c r="C60" s="10"/>
      <c r="D60" s="10"/>
      <c r="E60" s="10"/>
      <c r="F60" s="4"/>
      <c r="J60" t="s">
        <v>27</v>
      </c>
    </row>
    <row r="61" spans="1:10" ht="15.75" x14ac:dyDescent="0.25">
      <c r="A61" s="10"/>
      <c r="B61" s="10" t="s">
        <v>13</v>
      </c>
      <c r="C61" s="10" t="s">
        <v>29</v>
      </c>
      <c r="D61" s="10"/>
      <c r="E61" s="10"/>
      <c r="F61" s="1"/>
    </row>
    <row r="62" spans="1:10" x14ac:dyDescent="0.25">
      <c r="A62" s="2"/>
      <c r="B62" s="2"/>
      <c r="C62" s="2"/>
      <c r="D62" s="2"/>
      <c r="E62" s="2"/>
      <c r="F62" s="1"/>
    </row>
    <row r="63" spans="1:10" x14ac:dyDescent="0.25">
      <c r="A63" s="2"/>
      <c r="B63" s="2"/>
      <c r="C63" s="2"/>
      <c r="D63" s="2"/>
      <c r="E63" s="2"/>
      <c r="F63" s="1"/>
    </row>
    <row r="64" spans="1:10" x14ac:dyDescent="0.25">
      <c r="A64" s="2"/>
      <c r="B64" s="2" t="s">
        <v>14</v>
      </c>
      <c r="C64" s="2"/>
      <c r="D64" s="18"/>
      <c r="E64" s="2"/>
      <c r="F64" s="13"/>
      <c r="G64" s="13"/>
    </row>
    <row r="65" spans="1:7" x14ac:dyDescent="0.25">
      <c r="A65" s="2"/>
      <c r="B65" s="2"/>
      <c r="C65" s="2"/>
      <c r="D65" s="2"/>
      <c r="E65" s="2"/>
      <c r="F65" s="13"/>
      <c r="G65" s="13"/>
    </row>
    <row r="66" spans="1:7" x14ac:dyDescent="0.25">
      <c r="A66" s="2"/>
      <c r="B66" s="2"/>
      <c r="C66" s="2" t="s">
        <v>30</v>
      </c>
      <c r="D66" s="18">
        <f>19909+14204.8+12362.2+11697.6+20556.4+20703.8+14438.6+13521.2+11233+13411+20561.8+22915.6</f>
        <v>195515</v>
      </c>
      <c r="E66" s="18"/>
      <c r="F66" s="13" t="s">
        <v>27</v>
      </c>
      <c r="G66" s="13"/>
    </row>
    <row r="67" spans="1:7" x14ac:dyDescent="0.25">
      <c r="A67" s="2"/>
      <c r="B67" s="2"/>
      <c r="C67" s="2" t="s">
        <v>31</v>
      </c>
      <c r="D67" s="2">
        <f>39854.6+79305.8+151102.6+366767.4+50483.2+4183.8+18344.2+218039+14631.4+4299+5134+36844.6</f>
        <v>988989.6</v>
      </c>
      <c r="E67" s="2"/>
    </row>
    <row r="68" spans="1:7" x14ac:dyDescent="0.25">
      <c r="A68" s="2"/>
      <c r="B68" s="2"/>
      <c r="C68" s="2"/>
      <c r="D68" s="18">
        <f>D66+D67</f>
        <v>1184504.6000000001</v>
      </c>
      <c r="E68" s="18"/>
    </row>
    <row r="69" spans="1:7" x14ac:dyDescent="0.25">
      <c r="A69" s="2"/>
      <c r="B69" s="2"/>
      <c r="C69" s="2" t="s">
        <v>32</v>
      </c>
      <c r="D69" s="18">
        <f>59763.6+93510.6+163464.8+378465+71039.6+24887.6+32782.8+231560.2+25864.4+17710+25695.8+59760.2</f>
        <v>1184504.5999999999</v>
      </c>
      <c r="E69" s="2"/>
    </row>
    <row r="70" spans="1:7" x14ac:dyDescent="0.25">
      <c r="A70" s="2"/>
      <c r="B70" s="2"/>
      <c r="C70" s="2"/>
      <c r="D70" s="2"/>
      <c r="E70" s="2"/>
    </row>
    <row r="71" spans="1:7" x14ac:dyDescent="0.25">
      <c r="A71" s="2"/>
      <c r="B71" s="2"/>
      <c r="C71" s="2"/>
      <c r="D71" s="2"/>
      <c r="E71" s="2"/>
    </row>
    <row r="1114" spans="7:7" x14ac:dyDescent="0.25">
      <c r="G1114" t="s">
        <v>28</v>
      </c>
    </row>
    <row r="1116" spans="7:7" x14ac:dyDescent="0.25">
      <c r="G1116" t="s">
        <v>25</v>
      </c>
    </row>
  </sheetData>
  <pageMargins left="0.78740157480314965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2023-01-24T09:15:51Z</cp:lastPrinted>
  <dcterms:created xsi:type="dcterms:W3CDTF">2016-09-29T06:37:31Z</dcterms:created>
  <dcterms:modified xsi:type="dcterms:W3CDTF">2023-01-24T09:16:41Z</dcterms:modified>
</cp:coreProperties>
</file>