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9" i="1" l="1"/>
  <c r="E20" i="1"/>
  <c r="E16" i="1"/>
  <c r="D16" i="1"/>
  <c r="E13" i="1"/>
  <c r="E10" i="1"/>
  <c r="D10" i="1"/>
  <c r="E15" i="1"/>
  <c r="D45" i="1" l="1"/>
  <c r="D43" i="1"/>
  <c r="D42" i="1"/>
  <c r="E32" i="1" l="1"/>
  <c r="E30" i="1"/>
  <c r="D32" i="1"/>
  <c r="E11" i="1"/>
  <c r="D11" i="1"/>
  <c r="E23" i="1" l="1"/>
  <c r="D23" i="1"/>
  <c r="E22" i="1"/>
  <c r="D22" i="1"/>
  <c r="E27" i="1" l="1"/>
  <c r="D27" i="1"/>
  <c r="E21" i="1" l="1"/>
  <c r="E26" i="1"/>
  <c r="D26" i="1"/>
  <c r="E25" i="1"/>
  <c r="D25" i="1"/>
  <c r="E28" i="1" l="1"/>
  <c r="D28" i="1"/>
  <c r="E29" i="1"/>
  <c r="D29" i="1"/>
  <c r="E12" i="1" l="1"/>
  <c r="D12" i="1"/>
  <c r="E14" i="1"/>
  <c r="D14" i="1"/>
  <c r="E31" i="1" l="1"/>
  <c r="E24" i="1"/>
  <c r="E33" i="1" s="1"/>
  <c r="D24" i="1"/>
  <c r="D20" i="1"/>
  <c r="D13" i="1"/>
  <c r="F32" i="1" l="1"/>
  <c r="F29" i="1"/>
  <c r="F28" i="1"/>
  <c r="F27" i="1"/>
  <c r="F26" i="1"/>
  <c r="F25" i="1"/>
  <c r="F21" i="1"/>
  <c r="F20" i="1"/>
  <c r="F19" i="1"/>
  <c r="D44" i="1" l="1"/>
  <c r="E17" i="1"/>
  <c r="E34" i="1" l="1"/>
</calcChain>
</file>

<file path=xl/sharedStrings.xml><?xml version="1.0" encoding="utf-8"?>
<sst xmlns="http://schemas.openxmlformats.org/spreadsheetml/2006/main" count="65" uniqueCount="57">
  <si>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</si>
  <si>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</si>
  <si>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</si>
  <si>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</si>
  <si>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</si>
  <si>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</si>
  <si>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</si>
  <si>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</si>
  <si>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</si>
  <si>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</si>
  <si>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</si>
  <si>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</si>
  <si>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</si>
  <si>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</si>
  <si>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</si>
  <si>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</si>
  <si>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</si>
  <si>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</si>
  <si>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</si>
  <si>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</si>
  <si>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</si>
  <si>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</si>
  <si>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</si>
  <si>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</si>
  <si>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</si>
  <si>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</si>
  <si>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</si>
  <si>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</si>
  <si>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</si>
  <si>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</si>
  <si>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</si>
  <si>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</si>
  <si>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</si>
  <si>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Пролетарскому проспекту</t>
  </si>
  <si>
    <t>Услуги по видеонаблюдению</t>
  </si>
  <si>
    <t>Механизированная уборка снега на придомовой территории</t>
  </si>
  <si>
    <t>мин</t>
  </si>
  <si>
    <t>Гидравлическое испытание аппарата в внутренней трубчаткой</t>
  </si>
  <si>
    <t>1шт</t>
  </si>
  <si>
    <t>Обслуживание пожарной сигнализации</t>
  </si>
  <si>
    <t>имущества МКД, выполненных за 2022  года на жилом доме № 12 б</t>
  </si>
  <si>
    <t>Смена трубопроводов из полиэтиленовых канализационных труб диаметром до 100мм</t>
  </si>
  <si>
    <t>100м трубопровода с фасонными частями</t>
  </si>
  <si>
    <t>Услуги экскаватора-погрузчика,самосвала,погрузка и вывоз снега с придомовой территории</t>
  </si>
  <si>
    <t>м3</t>
  </si>
  <si>
    <t>Ремонт групповых щитков на лестничной клетке со сменой автоматов</t>
  </si>
  <si>
    <t>Шунтирование межпанельных швов кв 30</t>
  </si>
  <si>
    <t>м.п..</t>
  </si>
  <si>
    <t>Дверь металлическая, размер по раме 1250х2080, металл 1,4мм, полотно 74мм,окрас порошковое напыление, боковой магнит, ручка скоба притворная, доставка, монтаж</t>
  </si>
  <si>
    <t>Очистка внутренней поверхности:теплообменного аппарата</t>
  </si>
  <si>
    <t>Установка манометров</t>
  </si>
  <si>
    <t>1компл.</t>
  </si>
  <si>
    <t>Установка фланцевых соединений на стальных трубопроводах</t>
  </si>
  <si>
    <t>1 соед</t>
  </si>
  <si>
    <t>Прокладка трубопроводов водоснабжения из стальных водогазопроводных труб оцинкованных диаметром 40мм</t>
  </si>
  <si>
    <t>Механизированная обработка придомовой территории ПСС</t>
  </si>
  <si>
    <t xml:space="preserve">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</si>
</sst>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1"/>
  <sheetViews>
    <sheetView tabSelected="1" zoomScale="130" zoomScaleNormal="130" workbookViewId="0">
      <selection activeCell="E40" sqref="A1:E40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570312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40</v>
      </c>
      <c r="C4" s="3"/>
      <c r="D4" s="3"/>
      <c r="E4" s="3"/>
      <c r="F4" s="1"/>
    </row>
    <row r="5" spans="1:6" ht="15.75" x14ac:dyDescent="0.25">
      <c r="A5" s="4"/>
      <c r="B5" s="3" t="s">
        <v>33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32</v>
      </c>
      <c r="C10" s="8" t="s">
        <v>12</v>
      </c>
      <c r="D10" s="7">
        <f>0.02+0.02+0.03+0.01+0.02+0.02+0.01+0.06+0.25</f>
        <v>0.44</v>
      </c>
      <c r="E10" s="7">
        <f>363.6+363.6+474+161.8+323.4+323.4+166.8+359.2+5349.6</f>
        <v>7885.4000000000005</v>
      </c>
      <c r="F10" s="4"/>
    </row>
    <row r="11" spans="1:6" s="1" customFormat="1" ht="31.5" x14ac:dyDescent="0.25">
      <c r="A11" s="7">
        <v>2</v>
      </c>
      <c r="B11" s="8" t="s">
        <v>23</v>
      </c>
      <c r="C11" s="8" t="s">
        <v>12</v>
      </c>
      <c r="D11" s="7">
        <f>0.01+0.02+0.01</f>
        <v>0.04</v>
      </c>
      <c r="E11" s="7">
        <f>1496.8+3025.6+1624.2</f>
        <v>6146.5999999999995</v>
      </c>
      <c r="F11" s="4"/>
    </row>
    <row r="12" spans="1:6" s="1" customFormat="1" ht="31.5" x14ac:dyDescent="0.25">
      <c r="A12" s="7">
        <v>3</v>
      </c>
      <c r="B12" s="8" t="s">
        <v>45</v>
      </c>
      <c r="C12" s="8" t="s">
        <v>12</v>
      </c>
      <c r="D12" s="7">
        <f>0.01</f>
        <v>0.01</v>
      </c>
      <c r="E12" s="7">
        <f>4404.4</f>
        <v>4404.3999999999996</v>
      </c>
      <c r="F12" s="4"/>
    </row>
    <row r="13" spans="1:6" s="1" customFormat="1" ht="47.25" x14ac:dyDescent="0.25">
      <c r="A13" s="7">
        <v>4</v>
      </c>
      <c r="B13" s="8" t="s">
        <v>21</v>
      </c>
      <c r="C13" s="8" t="s">
        <v>22</v>
      </c>
      <c r="D13" s="7">
        <f>0.14</f>
        <v>0.14000000000000001</v>
      </c>
      <c r="E13" s="7">
        <f>1020+1020+1040.6+1040.6+1040.6+1040.6+1118.8+1118.8+1118.8+1197.4+1197.4+1197.4</f>
        <v>13150.999999999998</v>
      </c>
      <c r="F13" s="4"/>
    </row>
    <row r="14" spans="1:6" ht="47.25" x14ac:dyDescent="0.25">
      <c r="A14" s="7">
        <v>5</v>
      </c>
      <c r="B14" s="8" t="s">
        <v>13</v>
      </c>
      <c r="C14" s="8" t="s">
        <v>11</v>
      </c>
      <c r="D14" s="7">
        <f>9.6</f>
        <v>9.6</v>
      </c>
      <c r="E14" s="7">
        <f>66295.4</f>
        <v>66295.399999999994</v>
      </c>
      <c r="F14" s="4"/>
    </row>
    <row r="15" spans="1:6" s="1" customFormat="1" ht="78.75" x14ac:dyDescent="0.25">
      <c r="A15" s="7">
        <v>6</v>
      </c>
      <c r="B15" s="8" t="s">
        <v>17</v>
      </c>
      <c r="C15" s="8" t="s">
        <v>18</v>
      </c>
      <c r="D15" s="7">
        <v>0.7218</v>
      </c>
      <c r="E15" s="7">
        <f>2496.8+2496.8+2545.8+2545.8+2545.8+2545.8+2739+2739+2739+2932+2932+2932</f>
        <v>32189.8</v>
      </c>
      <c r="F15" s="4"/>
    </row>
    <row r="16" spans="1:6" s="1" customFormat="1" ht="31.5" x14ac:dyDescent="0.25">
      <c r="A16" s="7">
        <v>7</v>
      </c>
      <c r="B16" s="8" t="s">
        <v>19</v>
      </c>
      <c r="C16" s="8" t="s">
        <v>20</v>
      </c>
      <c r="D16" s="7">
        <f>0.01+0.01+0.02+0.01+0.01+0.02+0.02+0.01+0.02+0.02+0.04+0.02</f>
        <v>0.21</v>
      </c>
      <c r="E16" s="7">
        <f>517+517+1058.6+528.2+528.4+1058.8+1137.4+570.6+1137.4+1217.8+2436.8+1217.8</f>
        <v>11925.8</v>
      </c>
      <c r="F16" s="4"/>
    </row>
    <row r="17" spans="1:8" ht="15.75" x14ac:dyDescent="0.25">
      <c r="A17" s="7"/>
      <c r="B17" s="8"/>
      <c r="C17" s="8"/>
      <c r="D17" s="7"/>
      <c r="E17" s="9">
        <f>SUM(E10:E16)</f>
        <v>141998.39999999999</v>
      </c>
      <c r="F17" s="4"/>
    </row>
    <row r="18" spans="1:8" ht="15.75" x14ac:dyDescent="0.25">
      <c r="A18" s="7"/>
      <c r="B18" s="12" t="s">
        <v>10</v>
      </c>
      <c r="C18" s="8"/>
      <c r="D18" s="7"/>
      <c r="E18" s="7"/>
      <c r="F18" s="4"/>
    </row>
    <row r="19" spans="1:8" s="1" customFormat="1" ht="15.75" x14ac:dyDescent="0.25">
      <c r="A19" s="7">
        <v>1</v>
      </c>
      <c r="B19" s="8" t="s">
        <v>34</v>
      </c>
      <c r="C19" s="8" t="s">
        <v>24</v>
      </c>
      <c r="D19" s="7">
        <v>1</v>
      </c>
      <c r="E19" s="15">
        <f>4500+4500+4500+4500+4500+4500+4500+4500+4500+4500+4500+4500</f>
        <v>54000</v>
      </c>
      <c r="F19" s="4">
        <f>E19/1</f>
        <v>54000</v>
      </c>
    </row>
    <row r="20" spans="1:8" s="1" customFormat="1" ht="15.75" x14ac:dyDescent="0.25">
      <c r="A20" s="7">
        <v>2</v>
      </c>
      <c r="B20" s="8" t="s">
        <v>39</v>
      </c>
      <c r="C20" s="8" t="s">
        <v>24</v>
      </c>
      <c r="D20" s="7">
        <f>1</f>
        <v>1</v>
      </c>
      <c r="E20" s="15">
        <f>2000+2000+2000+2000+2000+2000+2000+2000+2000+2000+2000+2000</f>
        <v>24000</v>
      </c>
      <c r="F20" s="4">
        <f>E20/1</f>
        <v>24000</v>
      </c>
    </row>
    <row r="21" spans="1:8" s="1" customFormat="1" ht="15.75" x14ac:dyDescent="0.25">
      <c r="A21" s="7">
        <v>3</v>
      </c>
      <c r="B21" s="8" t="s">
        <v>50</v>
      </c>
      <c r="C21" s="8" t="s">
        <v>51</v>
      </c>
      <c r="D21" s="7">
        <v>10</v>
      </c>
      <c r="E21" s="7">
        <f>11367.4</f>
        <v>11367.4</v>
      </c>
      <c r="F21" s="4">
        <f>E21/1</f>
        <v>11367.4</v>
      </c>
    </row>
    <row r="22" spans="1:8" s="1" customFormat="1" ht="31.5" x14ac:dyDescent="0.25">
      <c r="A22" s="7">
        <v>4</v>
      </c>
      <c r="B22" s="8" t="s">
        <v>52</v>
      </c>
      <c r="C22" s="8" t="s">
        <v>53</v>
      </c>
      <c r="D22" s="7">
        <f>1</f>
        <v>1</v>
      </c>
      <c r="E22" s="7">
        <f>2321.6</f>
        <v>2321.6</v>
      </c>
      <c r="F22" s="4"/>
    </row>
    <row r="23" spans="1:8" s="1" customFormat="1" ht="47.25" x14ac:dyDescent="0.25">
      <c r="A23" s="7">
        <v>5</v>
      </c>
      <c r="B23" s="8" t="s">
        <v>54</v>
      </c>
      <c r="C23" s="8" t="s">
        <v>11</v>
      </c>
      <c r="D23" s="7">
        <f>0.002</f>
        <v>2E-3</v>
      </c>
      <c r="E23" s="7">
        <f>173.8</f>
        <v>173.8</v>
      </c>
      <c r="F23" s="4"/>
    </row>
    <row r="24" spans="1:8" s="1" customFormat="1" ht="94.5" x14ac:dyDescent="0.25">
      <c r="A24" s="7">
        <v>6</v>
      </c>
      <c r="B24" s="8" t="s">
        <v>41</v>
      </c>
      <c r="C24" s="8" t="s">
        <v>42</v>
      </c>
      <c r="D24" s="7">
        <f>0.025+0.025</f>
        <v>0.05</v>
      </c>
      <c r="E24" s="7">
        <f>2580.2+2580.2</f>
        <v>5160.3999999999996</v>
      </c>
      <c r="F24" s="4"/>
    </row>
    <row r="25" spans="1:8" s="1" customFormat="1" ht="31.5" x14ac:dyDescent="0.25">
      <c r="A25" s="7">
        <v>7</v>
      </c>
      <c r="B25" s="8" t="s">
        <v>49</v>
      </c>
      <c r="C25" s="8" t="s">
        <v>38</v>
      </c>
      <c r="D25" s="7">
        <f>2</f>
        <v>2</v>
      </c>
      <c r="E25" s="7">
        <f>38691.4</f>
        <v>38691.4</v>
      </c>
      <c r="F25" s="4">
        <f>E25/0.2</f>
        <v>193457</v>
      </c>
    </row>
    <row r="26" spans="1:8" s="1" customFormat="1" ht="31.5" x14ac:dyDescent="0.25">
      <c r="A26" s="7">
        <v>8</v>
      </c>
      <c r="B26" s="8" t="s">
        <v>37</v>
      </c>
      <c r="C26" s="8" t="s">
        <v>38</v>
      </c>
      <c r="D26" s="7">
        <f>2</f>
        <v>2</v>
      </c>
      <c r="E26" s="7">
        <f>12595.4</f>
        <v>12595.4</v>
      </c>
      <c r="F26" s="4">
        <f>E26/D26</f>
        <v>6297.7</v>
      </c>
    </row>
    <row r="27" spans="1:8" s="1" customFormat="1" ht="31.5" x14ac:dyDescent="0.25">
      <c r="A27" s="7">
        <v>9</v>
      </c>
      <c r="B27" s="8" t="s">
        <v>23</v>
      </c>
      <c r="C27" s="8" t="s">
        <v>12</v>
      </c>
      <c r="D27" s="7">
        <f>0.02</f>
        <v>0.02</v>
      </c>
      <c r="E27" s="7">
        <f>3137</f>
        <v>3137</v>
      </c>
      <c r="F27" s="4">
        <f>E27/1</f>
        <v>3137</v>
      </c>
      <c r="H27" s="13"/>
    </row>
    <row r="28" spans="1:8" s="1" customFormat="1" ht="78.75" x14ac:dyDescent="0.25">
      <c r="A28" s="7">
        <v>10</v>
      </c>
      <c r="B28" s="8" t="s">
        <v>48</v>
      </c>
      <c r="C28" s="8" t="s">
        <v>24</v>
      </c>
      <c r="D28" s="7">
        <f>1</f>
        <v>1</v>
      </c>
      <c r="E28" s="7">
        <f>47000</f>
        <v>47000</v>
      </c>
      <c r="F28" s="4">
        <f>E28/2</f>
        <v>23500</v>
      </c>
    </row>
    <row r="29" spans="1:8" s="1" customFormat="1" ht="15.75" x14ac:dyDescent="0.25">
      <c r="A29" s="7">
        <v>11</v>
      </c>
      <c r="B29" s="8" t="s">
        <v>46</v>
      </c>
      <c r="C29" s="8" t="s">
        <v>47</v>
      </c>
      <c r="D29" s="7">
        <f>26</f>
        <v>26</v>
      </c>
      <c r="E29" s="15">
        <f>44200</f>
        <v>44200</v>
      </c>
      <c r="F29" s="4">
        <f>E29/5</f>
        <v>8840</v>
      </c>
    </row>
    <row r="30" spans="1:8" s="1" customFormat="1" ht="31.5" x14ac:dyDescent="0.25">
      <c r="A30" s="7">
        <v>12</v>
      </c>
      <c r="B30" s="8" t="s">
        <v>55</v>
      </c>
      <c r="C30" s="8" t="s">
        <v>56</v>
      </c>
      <c r="D30" s="7">
        <v>1</v>
      </c>
      <c r="E30" s="15">
        <f>800</f>
        <v>800</v>
      </c>
      <c r="F30" s="4"/>
    </row>
    <row r="31" spans="1:8" s="1" customFormat="1" ht="47.25" x14ac:dyDescent="0.25">
      <c r="A31" s="7">
        <v>13</v>
      </c>
      <c r="B31" s="8" t="s">
        <v>43</v>
      </c>
      <c r="C31" s="8" t="s">
        <v>44</v>
      </c>
      <c r="D31" s="7">
        <v>20</v>
      </c>
      <c r="E31" s="15">
        <f>13000</f>
        <v>13000</v>
      </c>
      <c r="F31" s="4"/>
    </row>
    <row r="32" spans="1:8" s="1" customFormat="1" ht="31.5" x14ac:dyDescent="0.25">
      <c r="A32" s="7">
        <v>14</v>
      </c>
      <c r="B32" s="8" t="s">
        <v>35</v>
      </c>
      <c r="C32" s="8" t="s">
        <v>36</v>
      </c>
      <c r="D32" s="7">
        <f>120+15+30</f>
        <v>165</v>
      </c>
      <c r="E32" s="7">
        <f>4000+750+1250</f>
        <v>6000</v>
      </c>
      <c r="F32" s="4">
        <f>E32/240</f>
        <v>25</v>
      </c>
    </row>
    <row r="33" spans="1:10" s="1" customFormat="1" ht="15.75" x14ac:dyDescent="0.25">
      <c r="A33" s="7"/>
      <c r="B33" s="8"/>
      <c r="C33" s="8"/>
      <c r="D33" s="7"/>
      <c r="E33" s="9">
        <f>SUM(E19:E32)</f>
        <v>262447</v>
      </c>
      <c r="F33" s="4"/>
    </row>
    <row r="34" spans="1:10" ht="15.75" x14ac:dyDescent="0.25">
      <c r="A34" s="7"/>
      <c r="B34" s="8" t="s">
        <v>8</v>
      </c>
      <c r="C34" s="7"/>
      <c r="D34" s="7"/>
      <c r="E34" s="9">
        <f>E17+E33</f>
        <v>404445.4</v>
      </c>
      <c r="F34" s="4"/>
    </row>
    <row r="35" spans="1:10" ht="15.75" x14ac:dyDescent="0.25">
      <c r="A35" s="7"/>
      <c r="B35" s="8"/>
      <c r="C35" s="7"/>
      <c r="D35" s="7"/>
      <c r="E35" s="7"/>
      <c r="F35" s="4"/>
    </row>
    <row r="36" spans="1:10" ht="15.75" x14ac:dyDescent="0.25">
      <c r="A36" s="10"/>
      <c r="B36" s="10"/>
      <c r="C36" s="10"/>
      <c r="D36" s="10"/>
      <c r="E36" s="10"/>
      <c r="F36" s="4"/>
      <c r="J36" t="s">
        <v>26</v>
      </c>
    </row>
    <row r="37" spans="1:10" ht="15.75" x14ac:dyDescent="0.25">
      <c r="A37" s="10"/>
      <c r="B37" s="10" t="s">
        <v>14</v>
      </c>
      <c r="C37" s="10" t="s">
        <v>28</v>
      </c>
      <c r="D37" s="10"/>
      <c r="E37" s="10"/>
      <c r="F37" s="1"/>
    </row>
    <row r="38" spans="1:10" x14ac:dyDescent="0.25">
      <c r="A38" s="2"/>
      <c r="B38" s="2"/>
      <c r="C38" s="2"/>
      <c r="D38" s="2"/>
      <c r="E38" s="2"/>
      <c r="F38" s="1"/>
    </row>
    <row r="39" spans="1:10" x14ac:dyDescent="0.25">
      <c r="A39" s="2"/>
      <c r="B39" s="2"/>
      <c r="C39" s="2"/>
      <c r="D39" s="2"/>
      <c r="E39" s="2"/>
      <c r="F39" s="1"/>
    </row>
    <row r="40" spans="1:10" x14ac:dyDescent="0.25">
      <c r="A40" s="2"/>
      <c r="B40" s="2" t="s">
        <v>15</v>
      </c>
      <c r="C40" s="2"/>
      <c r="D40" s="14"/>
      <c r="E40" s="2"/>
      <c r="F40" s="13"/>
      <c r="G40" s="13"/>
    </row>
    <row r="41" spans="1:10" x14ac:dyDescent="0.25">
      <c r="A41" s="2"/>
      <c r="B41" s="2"/>
      <c r="C41" s="2"/>
      <c r="D41" s="2"/>
      <c r="E41" s="2"/>
      <c r="F41" s="13"/>
      <c r="G41" s="13"/>
    </row>
    <row r="42" spans="1:10" x14ac:dyDescent="0.25">
      <c r="A42" s="2"/>
      <c r="B42" s="2"/>
      <c r="C42" s="2" t="s">
        <v>29</v>
      </c>
      <c r="D42" s="14">
        <f>4397.4+5894.2+4645+4114.6+70410.2+12549.2+5157+4751.8+5318.6+5514+8549.6+10696.8</f>
        <v>141998.39999999999</v>
      </c>
      <c r="E42" s="14"/>
      <c r="F42" s="13"/>
      <c r="G42" s="13"/>
    </row>
    <row r="43" spans="1:10" x14ac:dyDescent="0.25">
      <c r="A43" s="2"/>
      <c r="B43" s="2"/>
      <c r="C43" s="2" t="s">
        <v>30</v>
      </c>
      <c r="D43" s="2">
        <f>9080.2+26080.2+6500+6500+6500+6500+97700+69154.2+9637+8995.4+9300+6500</f>
        <v>262447</v>
      </c>
      <c r="E43" s="2"/>
    </row>
    <row r="44" spans="1:10" x14ac:dyDescent="0.25">
      <c r="A44" s="2"/>
      <c r="B44" s="2"/>
      <c r="C44" s="2"/>
      <c r="D44" s="14">
        <f>D42+D43</f>
        <v>404445.4</v>
      </c>
      <c r="E44" s="14"/>
    </row>
    <row r="45" spans="1:10" x14ac:dyDescent="0.25">
      <c r="A45" s="2"/>
      <c r="B45" s="2"/>
      <c r="C45" s="2" t="s">
        <v>31</v>
      </c>
      <c r="D45" s="14">
        <f>13477.6+31974.4+11145+10614.6+76910.2+19049.2+102857+73906+14955.6+14509.4+17849.6+17196.8</f>
        <v>404445.39999999997</v>
      </c>
      <c r="E45" s="2"/>
    </row>
    <row r="46" spans="1:10" x14ac:dyDescent="0.25">
      <c r="A46" s="2"/>
      <c r="B46" s="2"/>
      <c r="C46" s="2"/>
      <c r="D46" s="2"/>
      <c r="E46" s="2"/>
    </row>
    <row r="47" spans="1:10" x14ac:dyDescent="0.25">
      <c r="A47" s="2"/>
      <c r="B47" s="2"/>
      <c r="C47" s="2"/>
      <c r="D47" s="2"/>
      <c r="E47" s="2"/>
    </row>
    <row r="48" spans="1:10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1189" spans="7:7" x14ac:dyDescent="0.25">
      <c r="G1189" t="s">
        <v>27</v>
      </c>
    </row>
    <row r="1191" spans="7:7" x14ac:dyDescent="0.25">
      <c r="G1191" t="s">
        <v>25</v>
      </c>
    </row>
  </sheetData>
  <pageMargins left="0.78740157480314965" right="0.11811023622047245" top="0.15748031496062992" bottom="0.15748031496062992" header="0.31496062992125984" footer="0.31496062992125984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2023-01-20T08:32:09Z</cp:lastPrinted>
  <dcterms:created xsi:type="dcterms:W3CDTF">2016-09-29T06:37:31Z</dcterms:created>
  <dcterms:modified xsi:type="dcterms:W3CDTF">2023-01-20T08:32:51Z</dcterms:modified>
</cp:coreProperties>
</file>