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60" i="1" l="1"/>
  <c r="D60" i="1"/>
  <c r="E61" i="1"/>
  <c r="D61" i="1"/>
  <c r="E28" i="1"/>
  <c r="D28" i="1"/>
  <c r="E13" i="1"/>
  <c r="E11" i="1"/>
  <c r="D11" i="1"/>
  <c r="E20" i="1"/>
  <c r="D20" i="1"/>
  <c r="E22" i="1"/>
  <c r="D22" i="1"/>
  <c r="E21" i="1"/>
  <c r="D21" i="1"/>
  <c r="E19" i="1"/>
  <c r="E16" i="1"/>
  <c r="D16" i="1"/>
  <c r="D74" i="1" l="1"/>
  <c r="D72" i="1"/>
  <c r="D71" i="1"/>
  <c r="E53" i="1" l="1"/>
  <c r="D53" i="1"/>
  <c r="E52" i="1"/>
  <c r="D52" i="1"/>
  <c r="E32" i="1"/>
  <c r="D32" i="1"/>
  <c r="E27" i="1"/>
  <c r="D27" i="1"/>
  <c r="E12" i="1"/>
  <c r="E58" i="1" l="1"/>
  <c r="E48" i="1"/>
  <c r="D48" i="1"/>
  <c r="E31" i="1"/>
  <c r="D31" i="1"/>
  <c r="E10" i="1" l="1"/>
  <c r="D10" i="1"/>
  <c r="E50" i="1" l="1"/>
  <c r="D50" i="1"/>
  <c r="E49" i="1"/>
  <c r="D49" i="1"/>
  <c r="E34" i="1"/>
  <c r="D34" i="1"/>
  <c r="E29" i="1"/>
  <c r="D29" i="1"/>
  <c r="E18" i="1"/>
  <c r="D18" i="1"/>
  <c r="E26" i="1" l="1"/>
  <c r="D26" i="1"/>
  <c r="E37" i="1"/>
  <c r="D37" i="1"/>
  <c r="E36" i="1"/>
  <c r="D36" i="1"/>
  <c r="E30" i="1"/>
  <c r="D30" i="1"/>
  <c r="E17" i="1"/>
  <c r="D17" i="1"/>
  <c r="E15" i="1"/>
  <c r="D15" i="1"/>
  <c r="E14" i="1"/>
  <c r="D14" i="1"/>
  <c r="E44" i="1" l="1"/>
  <c r="D44" i="1"/>
  <c r="E43" i="1"/>
  <c r="D43" i="1"/>
  <c r="E35" i="1"/>
  <c r="D35" i="1"/>
  <c r="E51" i="1"/>
  <c r="D51" i="1"/>
  <c r="E41" i="1"/>
  <c r="E40" i="1"/>
  <c r="E42" i="1"/>
  <c r="D42" i="1"/>
  <c r="E45" i="1"/>
  <c r="D45" i="1"/>
  <c r="E46" i="1"/>
  <c r="E62" i="1" l="1"/>
  <c r="D73" i="1"/>
  <c r="E24" i="1" l="1"/>
  <c r="E63" i="1" l="1"/>
</calcChain>
</file>

<file path=xl/sharedStrings.xml><?xml version="1.0" encoding="utf-8"?>
<sst xmlns="http://schemas.openxmlformats.org/spreadsheetml/2006/main" count="124" uniqueCount="100">
  <si>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</si>
  <si>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</si>
  <si>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</si>
  <si>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</si>
  <si>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</si>
  <si>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</si>
  <si>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</si>
  <si>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</si>
  <si>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</si>
  <si>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</si>
  <si>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</si>
  <si>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</si>
  <si>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</si>
  <si>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</si>
  <si>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</si>
  <si>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</si>
  <si>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</si>
  <si>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</si>
  <si>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</si>
  <si>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</si>
  <si>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</si>
  <si>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</si>
  <si>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</si>
  <si>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</si>
  <si>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</si>
  <si>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</si>
  <si>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</si>
  <si>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</si>
  <si>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 фильтров</t>
  </si>
  <si>
    <t>шт</t>
  </si>
  <si>
    <t>Очистка канализационной сети внутренней</t>
  </si>
  <si>
    <t>Смена дверных приборов замки навесные</t>
  </si>
  <si>
    <t>100шт приб.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</si>
  <si>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</si>
  <si>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</si>
  <si>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</si>
  <si>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</si>
  <si>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</si>
  <si>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</si>
  <si>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</si>
  <si>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</si>
  <si>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</si>
  <si>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Ремонт силового предохранительного шкафа</t>
  </si>
  <si>
    <t>Прочистка фильтров ЦО диам.50мм</t>
  </si>
  <si>
    <t xml:space="preserve">                                        по Пролетарскому проспекту</t>
  </si>
  <si>
    <t>100 трубопровода с фасонными частями</t>
  </si>
  <si>
    <t>Проверка на прогрев отопительных приборов с регулировкой</t>
  </si>
  <si>
    <t>100 приборов</t>
  </si>
  <si>
    <t xml:space="preserve">Смена стекол </t>
  </si>
  <si>
    <t>100м2 остекления</t>
  </si>
  <si>
    <t>Установка насосов</t>
  </si>
  <si>
    <t>1 насос</t>
  </si>
  <si>
    <t>Установка радиаторов чугунных</t>
  </si>
  <si>
    <t>100кВт</t>
  </si>
  <si>
    <t>Механизированная уборка снега на придомовой территории</t>
  </si>
  <si>
    <t>мин</t>
  </si>
  <si>
    <t>Услуги экскаватора-погрузчика,самосвала, погрузка и вывоз снега с придомовой территории</t>
  </si>
  <si>
    <t>м3</t>
  </si>
  <si>
    <t>Смена трубопроводов из полиэтиленовых канализационных труб диам.до 100мм</t>
  </si>
  <si>
    <t>Гидравлическое испытание трубопроводов систем отопления диам.до 100мм</t>
  </si>
  <si>
    <t>имущества МКД, выполненных за 2022  года на жилом доме № 9 корпус 2</t>
  </si>
  <si>
    <t>Смена дверных приборов:петли</t>
  </si>
  <si>
    <t>Установка номерных табличек: с номерами подъезда и квартир</t>
  </si>
  <si>
    <t>Контейнер ТКО-0,4м3 с крышкой</t>
  </si>
  <si>
    <t>100 сгонов</t>
  </si>
  <si>
    <t>100 соединений</t>
  </si>
  <si>
    <t>100шт.приборов</t>
  </si>
  <si>
    <t>Смена дверных приборов:ручки-скобы</t>
  </si>
  <si>
    <t>Укрепление оконных и дверных приборов без конопатки</t>
  </si>
  <si>
    <t>100шт коробок</t>
  </si>
  <si>
    <t>Смена трубопроводов из полиэтиленовых канализационных труб диам.до 50мм</t>
  </si>
  <si>
    <t>Ремонт групповых щитков на лестничной клетке без ремонта автоматов</t>
  </si>
  <si>
    <t>Окраска масляными составами ранее окрашенных поверхностей труб стальных за 2 раза(газовые трубы)</t>
  </si>
  <si>
    <t>Окраска масляными составами ранее окрашенных металлических решеток и оград без рельефа за 1 раз</t>
  </si>
  <si>
    <t>Простая масляная окраска ранее окрашенных бордюров без подготовки с расчисткой старой краски до 10% с земли и лесов</t>
  </si>
  <si>
    <t>Ремонт металлических ограждений средний</t>
  </si>
  <si>
    <t>1м2</t>
  </si>
  <si>
    <t>Разборка трубопроводов из водогазопроводных труб диаметром дом 63мм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</si>
  <si>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диаметр:40мм</t>
  </si>
  <si>
    <t>Прокладка внутренних трубопроводов водоснабжения и отопления из полипропиленовых труб: диам. 40мм</t>
  </si>
  <si>
    <t>Ремонт бордюров</t>
  </si>
  <si>
    <t>100м бордюра</t>
  </si>
  <si>
    <t>Разборка трубопроводов из водогазопроводных труб диам. до 50мм</t>
  </si>
  <si>
    <t>Прочистка фильтров ЦО диам.80мм</t>
  </si>
  <si>
    <t>Смена кранов на шаровые краны диам.15,20,25 мм</t>
  </si>
  <si>
    <t>Смена сгонов у трубопроводов диам.до 20мм</t>
  </si>
  <si>
    <t>Короба пластмассовые до 40мм</t>
  </si>
  <si>
    <t>Короба пластмассовые до 63мм</t>
  </si>
  <si>
    <t>Смена керамических коврово-мозаичных плиток в полах до 10 шт.</t>
  </si>
  <si>
    <t>100 плиток</t>
  </si>
  <si>
    <t>Смена выключателей</t>
  </si>
  <si>
    <t>Источник бесперебойного питания лифт подъезд №2</t>
  </si>
  <si>
    <t>Установка решеток на окна массой:до 25 кг/м2</t>
  </si>
  <si>
    <t>т</t>
  </si>
  <si>
    <t>Смена дверных приборов:замки навесные</t>
  </si>
  <si>
    <t>Установка почтовых ящиков</t>
  </si>
  <si>
    <t>Механизированная обработка придомовой территории ПСС</t>
  </si>
  <si>
    <t>дом</t>
  </si>
  <si>
    <t>Водоотлив из подвала электрическими насосами</t>
  </si>
  <si>
    <t>100м3 воды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</si>
</sst>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7"/>
  <sheetViews>
    <sheetView tabSelected="1" topLeftCell="A10" zoomScale="118" zoomScaleNormal="118" workbookViewId="0">
      <selection activeCell="G13" sqref="G1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20</v>
      </c>
      <c r="C3" s="3"/>
      <c r="D3" s="3"/>
      <c r="E3" s="3"/>
      <c r="F3" s="1"/>
    </row>
    <row r="4" spans="1:6" ht="15.75" x14ac:dyDescent="0.25">
      <c r="A4" s="4"/>
      <c r="B4" s="3" t="s">
        <v>60</v>
      </c>
      <c r="C4" s="3"/>
      <c r="D4" s="3"/>
      <c r="E4" s="3"/>
      <c r="F4" s="1"/>
    </row>
    <row r="5" spans="1:6" ht="15.75" x14ac:dyDescent="0.25">
      <c r="A5" s="4"/>
      <c r="B5" s="3" t="s">
        <v>44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0.16+0.15</f>
        <v>0.31</v>
      </c>
      <c r="E10" s="7">
        <f>974.6+974</f>
        <v>1948.6</v>
      </c>
      <c r="F10" s="4"/>
    </row>
    <row r="11" spans="1:6" ht="15.75" x14ac:dyDescent="0.25">
      <c r="A11" s="7">
        <v>2</v>
      </c>
      <c r="B11" s="8" t="s">
        <v>41</v>
      </c>
      <c r="C11" s="8" t="s">
        <v>13</v>
      </c>
      <c r="D11" s="7">
        <f>0.31+0.06+0.1+0.04+0.04+0.15+0.42+0.12+0.12+0.12</f>
        <v>1.4800000000000004</v>
      </c>
      <c r="E11" s="7">
        <f>5444.2+945.6+1577+630.4+648+2426+6791.6+1988.6+3003.8+1988.6</f>
        <v>25443.8</v>
      </c>
      <c r="F11" s="4"/>
    </row>
    <row r="12" spans="1:6" s="1" customFormat="1" ht="15.75" x14ac:dyDescent="0.25">
      <c r="A12" s="7">
        <v>3</v>
      </c>
      <c r="B12" s="8" t="s">
        <v>90</v>
      </c>
      <c r="C12" s="8" t="s">
        <v>13</v>
      </c>
      <c r="D12" s="7">
        <v>0.01</v>
      </c>
      <c r="E12" s="7">
        <f>294</f>
        <v>294</v>
      </c>
      <c r="F12" s="4"/>
    </row>
    <row r="13" spans="1:6" s="1" customFormat="1" ht="47.25" x14ac:dyDescent="0.25">
      <c r="A13" s="7">
        <v>4</v>
      </c>
      <c r="B13" s="8" t="s">
        <v>25</v>
      </c>
      <c r="C13" s="8" t="s">
        <v>26</v>
      </c>
      <c r="D13" s="7">
        <v>0.3</v>
      </c>
      <c r="E13" s="7">
        <f>2934.8+990.4+990.4+990.4+1066+1066+1066+1141.4+1141.4+1141.4</f>
        <v>12528.199999999999</v>
      </c>
      <c r="F13" s="4"/>
    </row>
    <row r="14" spans="1:6" ht="47.25" x14ac:dyDescent="0.25">
      <c r="A14" s="7">
        <v>5</v>
      </c>
      <c r="B14" s="8" t="s">
        <v>15</v>
      </c>
      <c r="C14" s="8" t="s">
        <v>12</v>
      </c>
      <c r="D14" s="7">
        <f>26.9</f>
        <v>26.9</v>
      </c>
      <c r="E14" s="7">
        <f>199075.6</f>
        <v>199075.6</v>
      </c>
      <c r="F14" s="4"/>
    </row>
    <row r="15" spans="1:6" s="1" customFormat="1" ht="47.25" x14ac:dyDescent="0.25">
      <c r="A15" s="7">
        <v>6</v>
      </c>
      <c r="B15" s="8" t="s">
        <v>59</v>
      </c>
      <c r="C15" s="8" t="s">
        <v>12</v>
      </c>
      <c r="D15" s="7">
        <f>2.56</f>
        <v>2.56</v>
      </c>
      <c r="E15" s="7">
        <f>19332.2</f>
        <v>19332.2</v>
      </c>
      <c r="F15" s="4"/>
    </row>
    <row r="16" spans="1:6" s="1" customFormat="1" ht="31.5" x14ac:dyDescent="0.25">
      <c r="A16" s="7">
        <v>7</v>
      </c>
      <c r="B16" s="8" t="s">
        <v>46</v>
      </c>
      <c r="C16" s="8" t="s">
        <v>47</v>
      </c>
      <c r="D16" s="7">
        <f>0.12+0.2+0.15+0.68</f>
        <v>1.1499999999999999</v>
      </c>
      <c r="E16" s="7">
        <f>1587.6+2833+2123.6+9627</f>
        <v>16171.2</v>
      </c>
      <c r="F16" s="4"/>
    </row>
    <row r="17" spans="1:6" s="1" customFormat="1" ht="31.5" x14ac:dyDescent="0.25">
      <c r="A17" s="7">
        <v>8</v>
      </c>
      <c r="B17" s="8" t="s">
        <v>43</v>
      </c>
      <c r="C17" s="8" t="s">
        <v>28</v>
      </c>
      <c r="D17" s="7">
        <f>0.8</f>
        <v>0.8</v>
      </c>
      <c r="E17" s="7">
        <f>10341.2</f>
        <v>10341.200000000001</v>
      </c>
      <c r="F17" s="4"/>
    </row>
    <row r="18" spans="1:6" s="1" customFormat="1" ht="31.5" x14ac:dyDescent="0.25">
      <c r="A18" s="7">
        <v>9</v>
      </c>
      <c r="B18" s="8" t="s">
        <v>83</v>
      </c>
      <c r="C18" s="8" t="s">
        <v>28</v>
      </c>
      <c r="D18" s="7">
        <f>0.2</f>
        <v>0.2</v>
      </c>
      <c r="E18" s="7">
        <f>3971</f>
        <v>3971</v>
      </c>
      <c r="F18" s="4"/>
    </row>
    <row r="19" spans="1:6" s="1" customFormat="1" ht="78.75" x14ac:dyDescent="0.25">
      <c r="A19" s="7">
        <v>10</v>
      </c>
      <c r="B19" s="8" t="s">
        <v>21</v>
      </c>
      <c r="C19" s="8" t="s">
        <v>22</v>
      </c>
      <c r="D19" s="7">
        <v>2.5836000000000001</v>
      </c>
      <c r="E19" s="7">
        <f>26984.8+9111.2+9111.2+9111.2+9801.8+9801.8+9801.8+10488.6+10488.6+10488.6</f>
        <v>115189.60000000002</v>
      </c>
      <c r="F19" s="4"/>
    </row>
    <row r="20" spans="1:6" s="1" customFormat="1" ht="31.5" x14ac:dyDescent="0.25">
      <c r="A20" s="7">
        <v>11</v>
      </c>
      <c r="B20" s="8" t="s">
        <v>23</v>
      </c>
      <c r="C20" s="8" t="s">
        <v>24</v>
      </c>
      <c r="D20" s="7">
        <f>0.08+0.03+0.08+0.04+0.06+0.08+0.15+0.08+0.1+0.16</f>
        <v>0.86</v>
      </c>
      <c r="E20" s="7">
        <f>4150+1586.2+4231.8+2116.2+3412.8+4552.2+8535.6+4872.8+6088.6+9743.4</f>
        <v>49289.600000000006</v>
      </c>
      <c r="F20" s="4"/>
    </row>
    <row r="21" spans="1:6" s="1" customFormat="1" ht="47.25" x14ac:dyDescent="0.25">
      <c r="A21" s="7">
        <v>12</v>
      </c>
      <c r="B21" s="8" t="s">
        <v>30</v>
      </c>
      <c r="C21" s="8" t="s">
        <v>12</v>
      </c>
      <c r="D21" s="7">
        <f>0.15+0.03+0.03+0.03+0.03+0.03</f>
        <v>0.30000000000000004</v>
      </c>
      <c r="E21" s="7">
        <f>3817.2+771+771.2+876.2+876.2+876.2</f>
        <v>7987.9999999999991</v>
      </c>
      <c r="F21" s="4"/>
    </row>
    <row r="22" spans="1:6" s="1" customFormat="1" ht="31.5" x14ac:dyDescent="0.25">
      <c r="A22" s="7">
        <v>13</v>
      </c>
      <c r="B22" s="8" t="s">
        <v>98</v>
      </c>
      <c r="C22" s="8" t="s">
        <v>99</v>
      </c>
      <c r="D22" s="7">
        <f>0.1</f>
        <v>0.1</v>
      </c>
      <c r="E22" s="7">
        <f>566.2</f>
        <v>566.20000000000005</v>
      </c>
      <c r="F22" s="4"/>
    </row>
    <row r="23" spans="1:6" s="1" customFormat="1" ht="31.5" x14ac:dyDescent="0.25">
      <c r="A23" s="7">
        <v>14</v>
      </c>
      <c r="B23" s="8" t="s">
        <v>31</v>
      </c>
      <c r="C23" s="8" t="s">
        <v>32</v>
      </c>
      <c r="D23" s="7">
        <v>0.04</v>
      </c>
      <c r="E23" s="7">
        <v>4219.3999999999996</v>
      </c>
      <c r="F23" s="4"/>
    </row>
    <row r="24" spans="1:6" ht="15.75" x14ac:dyDescent="0.25">
      <c r="A24" s="7"/>
      <c r="B24" s="8"/>
      <c r="C24" s="8"/>
      <c r="D24" s="7"/>
      <c r="E24" s="9">
        <f>SUM(E10:E23)</f>
        <v>466358.60000000015</v>
      </c>
      <c r="F24" s="4"/>
    </row>
    <row r="25" spans="1:6" ht="15.75" x14ac:dyDescent="0.25">
      <c r="A25" s="7"/>
      <c r="B25" s="12" t="s">
        <v>11</v>
      </c>
      <c r="C25" s="8"/>
      <c r="D25" s="7"/>
      <c r="E25" s="7"/>
      <c r="F25" s="4"/>
    </row>
    <row r="26" spans="1:6" s="1" customFormat="1" ht="15.75" x14ac:dyDescent="0.25">
      <c r="A26" s="7">
        <v>1</v>
      </c>
      <c r="B26" s="8" t="s">
        <v>63</v>
      </c>
      <c r="C26" s="8" t="s">
        <v>29</v>
      </c>
      <c r="D26" s="7">
        <f>1+1</f>
        <v>2</v>
      </c>
      <c r="E26" s="7">
        <f>12553+12177</f>
        <v>24730</v>
      </c>
      <c r="F26" s="4"/>
    </row>
    <row r="27" spans="1:6" s="1" customFormat="1" ht="31.5" x14ac:dyDescent="0.25">
      <c r="A27" s="7">
        <v>2</v>
      </c>
      <c r="B27" s="8" t="s">
        <v>91</v>
      </c>
      <c r="C27" s="8" t="s">
        <v>29</v>
      </c>
      <c r="D27" s="7">
        <f>1</f>
        <v>1</v>
      </c>
      <c r="E27" s="7">
        <f>2408</f>
        <v>2408</v>
      </c>
      <c r="F27" s="4"/>
    </row>
    <row r="28" spans="1:6" ht="31.5" x14ac:dyDescent="0.25">
      <c r="A28" s="7">
        <v>3</v>
      </c>
      <c r="B28" s="8" t="s">
        <v>84</v>
      </c>
      <c r="C28" s="8" t="s">
        <v>13</v>
      </c>
      <c r="D28" s="7">
        <f>0.05+0.01</f>
        <v>6.0000000000000005E-2</v>
      </c>
      <c r="E28" s="7">
        <f>5422.6+917.6</f>
        <v>6340.2000000000007</v>
      </c>
      <c r="F28" s="4"/>
    </row>
    <row r="29" spans="1:6" s="1" customFormat="1" ht="15.75" x14ac:dyDescent="0.25">
      <c r="A29" s="7">
        <v>4</v>
      </c>
      <c r="B29" s="8" t="s">
        <v>18</v>
      </c>
      <c r="C29" s="8" t="s">
        <v>19</v>
      </c>
      <c r="D29" s="7">
        <f>4+4</f>
        <v>8</v>
      </c>
      <c r="E29" s="7">
        <f>4548.4+4548.4</f>
        <v>9096.7999999999993</v>
      </c>
      <c r="F29" s="4"/>
    </row>
    <row r="30" spans="1:6" s="1" customFormat="1" ht="47.25" x14ac:dyDescent="0.25">
      <c r="A30" s="7">
        <v>5</v>
      </c>
      <c r="B30" s="8" t="s">
        <v>82</v>
      </c>
      <c r="C30" s="8" t="s">
        <v>12</v>
      </c>
      <c r="D30" s="7">
        <f>0.024</f>
        <v>2.4E-2</v>
      </c>
      <c r="E30" s="7">
        <f>802.2</f>
        <v>802.2</v>
      </c>
      <c r="F30" s="4"/>
    </row>
    <row r="31" spans="1:6" s="1" customFormat="1" ht="15.75" x14ac:dyDescent="0.25">
      <c r="A31" s="7">
        <v>6</v>
      </c>
      <c r="B31" s="8" t="s">
        <v>50</v>
      </c>
      <c r="C31" s="8" t="s">
        <v>51</v>
      </c>
      <c r="D31" s="7">
        <f>1+1</f>
        <v>2</v>
      </c>
      <c r="E31" s="7">
        <f>20201.6+21496.6</f>
        <v>41698.199999999997</v>
      </c>
      <c r="F31" s="4"/>
    </row>
    <row r="32" spans="1:6" s="1" customFormat="1" ht="31.5" x14ac:dyDescent="0.25">
      <c r="A32" s="7">
        <v>7</v>
      </c>
      <c r="B32" s="8" t="s">
        <v>92</v>
      </c>
      <c r="C32" s="8" t="s">
        <v>93</v>
      </c>
      <c r="D32" s="7">
        <f>0.005</f>
        <v>5.0000000000000001E-3</v>
      </c>
      <c r="E32" s="7">
        <f>865.6</f>
        <v>865.6</v>
      </c>
      <c r="F32" s="4"/>
    </row>
    <row r="33" spans="1:6" s="1" customFormat="1" ht="15.75" x14ac:dyDescent="0.25">
      <c r="A33" s="7">
        <v>8</v>
      </c>
      <c r="B33" s="8" t="s">
        <v>52</v>
      </c>
      <c r="C33" s="8" t="s">
        <v>53</v>
      </c>
      <c r="D33" s="7"/>
      <c r="E33" s="7"/>
      <c r="F33" s="4"/>
    </row>
    <row r="34" spans="1:6" s="1" customFormat="1" ht="31.5" x14ac:dyDescent="0.25">
      <c r="A34" s="7">
        <v>9</v>
      </c>
      <c r="B34" s="8" t="s">
        <v>85</v>
      </c>
      <c r="C34" s="8" t="s">
        <v>64</v>
      </c>
      <c r="D34" s="7">
        <f>0.02</f>
        <v>0.02</v>
      </c>
      <c r="E34" s="7">
        <f>939.8</f>
        <v>939.8</v>
      </c>
      <c r="F34" s="4"/>
    </row>
    <row r="35" spans="1:6" s="1" customFormat="1" ht="47.25" x14ac:dyDescent="0.25">
      <c r="A35" s="7">
        <v>10</v>
      </c>
      <c r="B35" s="8" t="s">
        <v>77</v>
      </c>
      <c r="C35" s="8" t="s">
        <v>12</v>
      </c>
      <c r="D35" s="7">
        <f>0.06</f>
        <v>0.06</v>
      </c>
      <c r="E35" s="7">
        <f>2540.8</f>
        <v>2540.8000000000002</v>
      </c>
      <c r="F35" s="4"/>
    </row>
    <row r="36" spans="1:6" s="1" customFormat="1" ht="78.75" x14ac:dyDescent="0.25">
      <c r="A36" s="7">
        <v>11</v>
      </c>
      <c r="B36" s="8" t="s">
        <v>78</v>
      </c>
      <c r="C36" s="8" t="s">
        <v>65</v>
      </c>
      <c r="D36" s="7">
        <f>0.08+0.06</f>
        <v>0.14000000000000001</v>
      </c>
      <c r="E36" s="7">
        <f>314.4+253.2</f>
        <v>567.59999999999991</v>
      </c>
      <c r="F36" s="4"/>
    </row>
    <row r="37" spans="1:6" s="1" customFormat="1" ht="47.25" x14ac:dyDescent="0.25">
      <c r="A37" s="7">
        <v>12</v>
      </c>
      <c r="B37" s="8" t="s">
        <v>79</v>
      </c>
      <c r="C37" s="8" t="s">
        <v>34</v>
      </c>
      <c r="D37" s="7">
        <f>0.06+0.024</f>
        <v>8.3999999999999991E-2</v>
      </c>
      <c r="E37" s="7">
        <f>4291.6+3362</f>
        <v>7653.6</v>
      </c>
      <c r="F37" s="4"/>
    </row>
    <row r="38" spans="1:6" s="1" customFormat="1" ht="94.5" x14ac:dyDescent="0.25">
      <c r="A38" s="7">
        <v>13</v>
      </c>
      <c r="B38" s="8" t="s">
        <v>70</v>
      </c>
      <c r="C38" s="8" t="s">
        <v>45</v>
      </c>
      <c r="D38" s="7">
        <v>2.5000000000000001E-2</v>
      </c>
      <c r="E38" s="7">
        <v>7538.8</v>
      </c>
      <c r="F38" s="4"/>
    </row>
    <row r="39" spans="1:6" s="1" customFormat="1" ht="94.5" x14ac:dyDescent="0.25">
      <c r="A39" s="7">
        <v>14</v>
      </c>
      <c r="B39" s="8" t="s">
        <v>58</v>
      </c>
      <c r="C39" s="8" t="s">
        <v>45</v>
      </c>
      <c r="D39" s="7">
        <v>3.5000000000000003E-2</v>
      </c>
      <c r="E39" s="7">
        <v>3610.6</v>
      </c>
      <c r="F39" s="4"/>
    </row>
    <row r="40" spans="1:6" s="1" customFormat="1" ht="78.75" x14ac:dyDescent="0.25">
      <c r="A40" s="7">
        <v>15</v>
      </c>
      <c r="B40" s="8" t="s">
        <v>73</v>
      </c>
      <c r="C40" s="8" t="s">
        <v>14</v>
      </c>
      <c r="D40" s="7">
        <v>0.6</v>
      </c>
      <c r="E40" s="7">
        <f>28426.4</f>
        <v>28426.400000000001</v>
      </c>
      <c r="F40" s="4"/>
    </row>
    <row r="41" spans="1:6" s="1" customFormat="1" ht="78.75" x14ac:dyDescent="0.25">
      <c r="A41" s="7">
        <v>16</v>
      </c>
      <c r="B41" s="8" t="s">
        <v>74</v>
      </c>
      <c r="C41" s="8" t="s">
        <v>14</v>
      </c>
      <c r="D41" s="7">
        <v>0.14199999999999999</v>
      </c>
      <c r="E41" s="7">
        <f>1802.6</f>
        <v>1802.6</v>
      </c>
      <c r="F41" s="4"/>
    </row>
    <row r="42" spans="1:6" s="1" customFormat="1" ht="78.75" x14ac:dyDescent="0.25">
      <c r="A42" s="7">
        <v>17</v>
      </c>
      <c r="B42" s="8" t="s">
        <v>72</v>
      </c>
      <c r="C42" s="8" t="s">
        <v>14</v>
      </c>
      <c r="D42" s="7">
        <f>0.25</f>
        <v>0.25</v>
      </c>
      <c r="E42" s="7">
        <f>14410.4</f>
        <v>14410.4</v>
      </c>
      <c r="F42" s="4"/>
    </row>
    <row r="43" spans="1:6" s="1" customFormat="1" ht="78.75" x14ac:dyDescent="0.25">
      <c r="A43" s="7">
        <v>18</v>
      </c>
      <c r="B43" s="8" t="s">
        <v>74</v>
      </c>
      <c r="C43" s="8" t="s">
        <v>14</v>
      </c>
      <c r="D43" s="7">
        <f>0.06</f>
        <v>0.06</v>
      </c>
      <c r="E43" s="7">
        <f>762.2</f>
        <v>762.2</v>
      </c>
      <c r="F43" s="4"/>
    </row>
    <row r="44" spans="1:6" s="1" customFormat="1" ht="31.5" x14ac:dyDescent="0.25">
      <c r="A44" s="7">
        <v>19</v>
      </c>
      <c r="B44" s="8" t="s">
        <v>80</v>
      </c>
      <c r="C44" s="8" t="s">
        <v>81</v>
      </c>
      <c r="D44" s="7">
        <f>0.13</f>
        <v>0.13</v>
      </c>
      <c r="E44" s="7">
        <f>8789.8</f>
        <v>8789.7999999999993</v>
      </c>
      <c r="F44" s="4"/>
    </row>
    <row r="45" spans="1:6" s="1" customFormat="1" ht="31.5" x14ac:dyDescent="0.25">
      <c r="A45" s="7">
        <v>20</v>
      </c>
      <c r="B45" s="8" t="s">
        <v>71</v>
      </c>
      <c r="C45" s="8" t="s">
        <v>13</v>
      </c>
      <c r="D45" s="7">
        <f>0.7</f>
        <v>0.7</v>
      </c>
      <c r="E45" s="7">
        <f>69761.8</f>
        <v>69761.8</v>
      </c>
      <c r="F45" s="4"/>
    </row>
    <row r="46" spans="1:6" s="1" customFormat="1" ht="15.75" x14ac:dyDescent="0.25">
      <c r="A46" s="7">
        <v>21</v>
      </c>
      <c r="B46" s="8" t="s">
        <v>42</v>
      </c>
      <c r="C46" s="8" t="s">
        <v>13</v>
      </c>
      <c r="D46" s="7">
        <v>0.01</v>
      </c>
      <c r="E46" s="7">
        <f>4596</f>
        <v>4596</v>
      </c>
      <c r="F46" s="4"/>
    </row>
    <row r="47" spans="1:6" s="1" customFormat="1" ht="31.5" x14ac:dyDescent="0.25">
      <c r="A47" s="7">
        <v>22</v>
      </c>
      <c r="B47" s="8" t="s">
        <v>62</v>
      </c>
      <c r="C47" s="8" t="s">
        <v>29</v>
      </c>
      <c r="D47" s="7">
        <v>1</v>
      </c>
      <c r="E47" s="7">
        <v>1179.8</v>
      </c>
      <c r="F47" s="4"/>
    </row>
    <row r="48" spans="1:6" s="1" customFormat="1" ht="31.5" x14ac:dyDescent="0.25">
      <c r="A48" s="7">
        <v>23</v>
      </c>
      <c r="B48" s="8" t="s">
        <v>27</v>
      </c>
      <c r="C48" s="8" t="s">
        <v>13</v>
      </c>
      <c r="D48" s="7">
        <f>0.05+0.27+0.1</f>
        <v>0.42000000000000004</v>
      </c>
      <c r="E48" s="7">
        <f>7564.2+48509.8+16248.8</f>
        <v>72322.8</v>
      </c>
      <c r="F48" s="4"/>
    </row>
    <row r="49" spans="1:6" s="1" customFormat="1" ht="15.75" x14ac:dyDescent="0.25">
      <c r="A49" s="7">
        <v>24</v>
      </c>
      <c r="B49" s="8" t="s">
        <v>86</v>
      </c>
      <c r="C49" s="8" t="s">
        <v>34</v>
      </c>
      <c r="D49" s="7">
        <f>0.02</f>
        <v>0.02</v>
      </c>
      <c r="E49" s="7">
        <f>444.8</f>
        <v>444.8</v>
      </c>
      <c r="F49" s="4"/>
    </row>
    <row r="50" spans="1:6" s="1" customFormat="1" ht="15.75" x14ac:dyDescent="0.25">
      <c r="A50" s="7">
        <v>25</v>
      </c>
      <c r="B50" s="8" t="s">
        <v>87</v>
      </c>
      <c r="C50" s="8" t="s">
        <v>34</v>
      </c>
      <c r="D50" s="7">
        <f>0.01</f>
        <v>0.01</v>
      </c>
      <c r="E50" s="7">
        <f>413.4</f>
        <v>413.4</v>
      </c>
      <c r="F50" s="4"/>
    </row>
    <row r="51" spans="1:6" s="1" customFormat="1" ht="15.75" x14ac:dyDescent="0.25">
      <c r="A51" s="7">
        <v>26</v>
      </c>
      <c r="B51" s="8" t="s">
        <v>75</v>
      </c>
      <c r="C51" s="8" t="s">
        <v>76</v>
      </c>
      <c r="D51" s="7">
        <f>1.5</f>
        <v>1.5</v>
      </c>
      <c r="E51" s="7">
        <f>11888.8</f>
        <v>11888.8</v>
      </c>
      <c r="F51" s="4"/>
    </row>
    <row r="52" spans="1:6" s="1" customFormat="1" ht="31.5" x14ac:dyDescent="0.25">
      <c r="A52" s="7">
        <v>27</v>
      </c>
      <c r="B52" s="8" t="s">
        <v>94</v>
      </c>
      <c r="C52" s="8" t="s">
        <v>66</v>
      </c>
      <c r="D52" s="7">
        <f>0.02</f>
        <v>0.02</v>
      </c>
      <c r="E52" s="7">
        <f>1785.6</f>
        <v>1785.6</v>
      </c>
      <c r="F52" s="4"/>
    </row>
    <row r="53" spans="1:6" s="1" customFormat="1" ht="15.75" x14ac:dyDescent="0.25">
      <c r="A53" s="7">
        <v>28</v>
      </c>
      <c r="B53" s="8" t="s">
        <v>95</v>
      </c>
      <c r="C53" s="8" t="s">
        <v>29</v>
      </c>
      <c r="D53" s="7">
        <f>1</f>
        <v>1</v>
      </c>
      <c r="E53" s="7">
        <f>1802.8</f>
        <v>1802.8</v>
      </c>
      <c r="F53" s="4"/>
    </row>
    <row r="54" spans="1:6" s="1" customFormat="1" ht="31.5" x14ac:dyDescent="0.25">
      <c r="A54" s="7">
        <v>29</v>
      </c>
      <c r="B54" s="8" t="s">
        <v>67</v>
      </c>
      <c r="C54" s="8" t="s">
        <v>66</v>
      </c>
      <c r="D54" s="7">
        <v>0.02</v>
      </c>
      <c r="E54" s="7">
        <v>592.79999999999995</v>
      </c>
      <c r="F54" s="4"/>
    </row>
    <row r="55" spans="1:6" s="1" customFormat="1" ht="31.5" x14ac:dyDescent="0.25">
      <c r="A55" s="7">
        <v>30</v>
      </c>
      <c r="B55" s="8" t="s">
        <v>61</v>
      </c>
      <c r="C55" s="8" t="s">
        <v>66</v>
      </c>
      <c r="D55" s="7">
        <v>0.01</v>
      </c>
      <c r="E55" s="7">
        <v>771.4</v>
      </c>
      <c r="F55" s="4"/>
    </row>
    <row r="56" spans="1:6" s="1" customFormat="1" ht="31.5" x14ac:dyDescent="0.25">
      <c r="A56" s="7">
        <v>31</v>
      </c>
      <c r="B56" s="8" t="s">
        <v>68</v>
      </c>
      <c r="C56" s="8" t="s">
        <v>69</v>
      </c>
      <c r="D56" s="7">
        <v>0.01</v>
      </c>
      <c r="E56" s="7">
        <v>175.8</v>
      </c>
      <c r="F56" s="4"/>
    </row>
    <row r="57" spans="1:6" s="1" customFormat="1" ht="47.25" x14ac:dyDescent="0.25">
      <c r="A57" s="7">
        <v>32</v>
      </c>
      <c r="B57" s="8" t="s">
        <v>48</v>
      </c>
      <c r="C57" s="8" t="s">
        <v>49</v>
      </c>
      <c r="D57" s="7">
        <v>4.7999999999999996E-3</v>
      </c>
      <c r="E57" s="15">
        <v>1025.5999999999999</v>
      </c>
      <c r="F57" s="4"/>
    </row>
    <row r="58" spans="1:6" s="1" customFormat="1" ht="31.5" x14ac:dyDescent="0.25">
      <c r="A58" s="7">
        <v>33</v>
      </c>
      <c r="B58" s="8" t="s">
        <v>88</v>
      </c>
      <c r="C58" s="8" t="s">
        <v>89</v>
      </c>
      <c r="D58" s="7">
        <v>0.52</v>
      </c>
      <c r="E58" s="15">
        <f>5483.2</f>
        <v>5483.2</v>
      </c>
      <c r="F58" s="4"/>
    </row>
    <row r="59" spans="1:6" s="1" customFormat="1" ht="31.5" x14ac:dyDescent="0.25">
      <c r="A59" s="7">
        <v>34</v>
      </c>
      <c r="B59" s="8" t="s">
        <v>96</v>
      </c>
      <c r="C59" s="8" t="s">
        <v>97</v>
      </c>
      <c r="D59" s="7">
        <v>1</v>
      </c>
      <c r="E59" s="7">
        <v>800</v>
      </c>
      <c r="F59" s="4"/>
    </row>
    <row r="60" spans="1:6" s="1" customFormat="1" ht="47.25" x14ac:dyDescent="0.25">
      <c r="A60" s="7">
        <v>35</v>
      </c>
      <c r="B60" s="8" t="s">
        <v>56</v>
      </c>
      <c r="C60" s="8" t="s">
        <v>57</v>
      </c>
      <c r="D60" s="7">
        <f>70+10+40</f>
        <v>120</v>
      </c>
      <c r="E60" s="15">
        <f>45500+6500+26000</f>
        <v>78000</v>
      </c>
      <c r="F60" s="4"/>
    </row>
    <row r="61" spans="1:6" s="1" customFormat="1" ht="31.5" x14ac:dyDescent="0.25">
      <c r="A61" s="7">
        <v>36</v>
      </c>
      <c r="B61" s="8" t="s">
        <v>54</v>
      </c>
      <c r="C61" s="8" t="s">
        <v>55</v>
      </c>
      <c r="D61" s="7">
        <f>480+80+15+100</f>
        <v>675</v>
      </c>
      <c r="E61" s="7">
        <f>15999+4000+625+2500+2084</f>
        <v>25208</v>
      </c>
      <c r="F61" s="4"/>
    </row>
    <row r="62" spans="1:6" s="1" customFormat="1" ht="15.75" x14ac:dyDescent="0.25">
      <c r="A62" s="7"/>
      <c r="B62" s="8"/>
      <c r="C62" s="8"/>
      <c r="D62" s="7"/>
      <c r="E62" s="9">
        <f>SUM(E26:E61)</f>
        <v>439236.19999999995</v>
      </c>
      <c r="F62" s="4"/>
    </row>
    <row r="63" spans="1:6" ht="15.75" x14ac:dyDescent="0.25">
      <c r="A63" s="7"/>
      <c r="B63" s="8" t="s">
        <v>9</v>
      </c>
      <c r="C63" s="7"/>
      <c r="D63" s="7"/>
      <c r="E63" s="9">
        <f>E24+E62</f>
        <v>905594.8</v>
      </c>
      <c r="F63" s="4"/>
    </row>
    <row r="64" spans="1:6" ht="15.75" x14ac:dyDescent="0.25">
      <c r="A64" s="7"/>
      <c r="B64" s="8"/>
      <c r="C64" s="7"/>
      <c r="D64" s="7"/>
      <c r="E64" s="7"/>
      <c r="F64" s="4"/>
    </row>
    <row r="65" spans="1:10" ht="15.75" x14ac:dyDescent="0.25">
      <c r="A65" s="10"/>
      <c r="B65" s="10"/>
      <c r="C65" s="10"/>
      <c r="D65" s="10"/>
      <c r="E65" s="10"/>
      <c r="F65" s="4"/>
      <c r="J65" t="s">
        <v>35</v>
      </c>
    </row>
    <row r="66" spans="1:10" ht="15.75" x14ac:dyDescent="0.25">
      <c r="A66" s="10"/>
      <c r="B66" s="10" t="s">
        <v>16</v>
      </c>
      <c r="C66" s="10" t="s">
        <v>37</v>
      </c>
      <c r="D66" s="10"/>
      <c r="E66" s="10"/>
      <c r="F66" s="1"/>
    </row>
    <row r="67" spans="1:10" x14ac:dyDescent="0.25">
      <c r="A67" s="2"/>
      <c r="B67" s="2"/>
      <c r="C67" s="2"/>
      <c r="D67" s="2"/>
      <c r="E67" s="2"/>
      <c r="F67" s="1"/>
    </row>
    <row r="68" spans="1:10" x14ac:dyDescent="0.25">
      <c r="A68" s="2"/>
      <c r="B68" s="2"/>
      <c r="C68" s="2"/>
      <c r="D68" s="2"/>
      <c r="E68" s="2"/>
      <c r="F68" s="1"/>
    </row>
    <row r="69" spans="1:10" x14ac:dyDescent="0.25">
      <c r="A69" s="2"/>
      <c r="B69" s="2" t="s">
        <v>17</v>
      </c>
      <c r="C69" s="2"/>
      <c r="D69" s="14"/>
      <c r="E69" s="2"/>
      <c r="F69" s="13"/>
      <c r="G69" s="13"/>
    </row>
    <row r="70" spans="1:10" x14ac:dyDescent="0.25">
      <c r="A70" s="2"/>
      <c r="B70" s="2"/>
      <c r="C70" s="2"/>
      <c r="D70" s="14"/>
      <c r="E70" s="2"/>
      <c r="F70" s="13"/>
      <c r="G70" s="13"/>
    </row>
    <row r="71" spans="1:10" x14ac:dyDescent="0.25">
      <c r="A71" s="2"/>
      <c r="B71" s="2"/>
      <c r="C71" s="2" t="s">
        <v>38</v>
      </c>
      <c r="D71" s="14">
        <f>15567.2+15905.6+17052.2+13404.4+15910.4+13619.4+243677.6+21817+28756.6+22200.6+24016.2+34431.4</f>
        <v>466358.6</v>
      </c>
      <c r="E71" s="14"/>
      <c r="F71" s="13"/>
      <c r="G71" s="13"/>
    </row>
    <row r="72" spans="1:10" x14ac:dyDescent="0.25">
      <c r="A72" s="2"/>
      <c r="B72" s="2"/>
      <c r="C72" s="2" t="s">
        <v>39</v>
      </c>
      <c r="D72" s="2">
        <f>48603.4+14123.4+26220+0+151087.6+24263+21142.8+11769+48509.8+43228.6+18787+31501.6</f>
        <v>439236.19999999995</v>
      </c>
      <c r="E72" s="2"/>
    </row>
    <row r="73" spans="1:10" x14ac:dyDescent="0.25">
      <c r="A73" s="2"/>
      <c r="B73" s="2"/>
      <c r="C73" s="2"/>
      <c r="D73" s="14">
        <f>D71+D72</f>
        <v>905594.79999999993</v>
      </c>
      <c r="E73" s="14"/>
      <c r="F73" s="13"/>
    </row>
    <row r="74" spans="1:10" x14ac:dyDescent="0.25">
      <c r="A74" s="2"/>
      <c r="B74" s="2"/>
      <c r="C74" s="2" t="s">
        <v>40</v>
      </c>
      <c r="D74" s="14">
        <f>64170.6+30029+43272.2+13404.4+166998+37882.4+264820.4+33586+77266.4+65429.2+42803.2+65933</f>
        <v>905594.79999999993</v>
      </c>
      <c r="E74" s="2"/>
      <c r="F74" s="13"/>
    </row>
    <row r="75" spans="1:10" x14ac:dyDescent="0.25">
      <c r="A75" s="2"/>
      <c r="B75" s="2"/>
      <c r="C75" s="2"/>
      <c r="D75" s="2"/>
      <c r="E75" s="2"/>
      <c r="F75" t="s">
        <v>35</v>
      </c>
    </row>
    <row r="76" spans="1:10" x14ac:dyDescent="0.25">
      <c r="A76" s="2"/>
      <c r="B76" s="2"/>
      <c r="C76" s="2"/>
      <c r="D76" s="2"/>
      <c r="E76" s="2"/>
    </row>
    <row r="1105" spans="7:7" x14ac:dyDescent="0.25">
      <c r="G1105" t="s">
        <v>36</v>
      </c>
    </row>
    <row r="1107" spans="7:7" x14ac:dyDescent="0.25">
      <c r="G1107" t="s">
        <v>33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2023-01-23T11:45:55Z</cp:lastPrinted>
  <dcterms:created xsi:type="dcterms:W3CDTF">2016-09-29T06:37:31Z</dcterms:created>
  <dcterms:modified xsi:type="dcterms:W3CDTF">2023-01-23T11:56:29Z</dcterms:modified>
</cp:coreProperties>
</file>