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0" i="1" l="1"/>
  <c r="D50" i="1"/>
  <c r="E51" i="1"/>
  <c r="D51" i="1"/>
  <c r="E39" i="1"/>
  <c r="E48" i="1"/>
  <c r="D48" i="1"/>
  <c r="E30" i="1"/>
  <c r="E36" i="1"/>
  <c r="D36" i="1"/>
  <c r="E31" i="1"/>
  <c r="D31" i="1"/>
  <c r="D25" i="1"/>
  <c r="E15" i="1"/>
  <c r="E12" i="1"/>
  <c r="E13" i="1"/>
  <c r="D12" i="1"/>
  <c r="E10" i="1"/>
  <c r="D10" i="1"/>
  <c r="E22" i="1"/>
  <c r="D22" i="1"/>
  <c r="E23" i="1"/>
  <c r="D23" i="1"/>
  <c r="E21" i="1"/>
  <c r="E17" i="1"/>
  <c r="D17" i="1"/>
  <c r="E16" i="1"/>
  <c r="D16" i="1"/>
  <c r="D64" i="1"/>
  <c r="D62" i="1"/>
  <c r="D61" i="1"/>
  <c r="E43" i="1" l="1"/>
  <c r="D43" i="1"/>
  <c r="E42" i="1"/>
  <c r="D42" i="1"/>
  <c r="E29" i="1" l="1"/>
  <c r="D29" i="1"/>
  <c r="D33" i="1" l="1"/>
  <c r="E33" i="1"/>
  <c r="E49" i="1"/>
  <c r="D49" i="1"/>
  <c r="E11" i="1" l="1"/>
  <c r="D11" i="1"/>
  <c r="E34" i="1" l="1"/>
  <c r="E32" i="1"/>
  <c r="D32" i="1"/>
  <c r="E26" i="1"/>
  <c r="D26" i="1"/>
  <c r="D13" i="1"/>
  <c r="E19" i="1"/>
  <c r="D19" i="1"/>
  <c r="E35" i="1" l="1"/>
  <c r="D35" i="1"/>
  <c r="E18" i="1" l="1"/>
  <c r="D18" i="1"/>
  <c r="E20" i="1"/>
  <c r="E41" i="1"/>
  <c r="D41" i="1"/>
  <c r="E40" i="1"/>
  <c r="D40" i="1"/>
  <c r="E37" i="1" l="1"/>
  <c r="D37" i="1"/>
  <c r="E14" i="1"/>
  <c r="E27" i="1" s="1"/>
  <c r="F61" i="1" s="1"/>
  <c r="D14" i="1"/>
  <c r="E38" i="1"/>
  <c r="D38" i="1"/>
  <c r="E52" i="1" l="1"/>
  <c r="D63" i="1"/>
  <c r="E53" i="1" l="1"/>
</calcChain>
</file>

<file path=xl/sharedStrings.xml><?xml version="1.0" encoding="utf-8"?>
<sst xmlns="http://schemas.openxmlformats.org/spreadsheetml/2006/main" count="103" uniqueCount="82">
  <si>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</si>
  <si>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</si>
  <si>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</si>
  <si>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</si>
  <si>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</si>
  <si>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</si>
  <si>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</si>
  <si>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</si>
  <si>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</si>
  <si>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</si>
  <si>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</si>
  <si>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</si>
  <si>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</si>
  <si>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</si>
  <si>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</si>
  <si>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</si>
  <si>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</si>
  <si>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</si>
  <si>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</si>
  <si>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</si>
  <si>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</si>
  <si>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</si>
  <si>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</si>
  <si>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</si>
  <si>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</si>
  <si>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</si>
  <si>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</si>
  <si>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</si>
  <si>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 фильтров</t>
  </si>
  <si>
    <t>Смена ламп люминесцентных</t>
  </si>
  <si>
    <t>Очистка канализационной сети внутренней</t>
  </si>
  <si>
    <t>100шт приб.</t>
  </si>
  <si>
    <t>,</t>
  </si>
  <si>
    <t>100м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</si>
  <si>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</si>
  <si>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</si>
  <si>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</si>
  <si>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</si>
  <si>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</si>
  <si>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</si>
  <si>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</si>
  <si>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>Прочистка фильтров ЦО диам.50мм</t>
  </si>
  <si>
    <t>1м шва</t>
  </si>
  <si>
    <t xml:space="preserve">                                        по Пролетарскому проспекту</t>
  </si>
  <si>
    <t>Проверка на прогрев отопительных приборов с регулировкой</t>
  </si>
  <si>
    <t>Ремонт силового предохранительного шкафа</t>
  </si>
  <si>
    <t>Механизированная уборка снега на придомовой территории</t>
  </si>
  <si>
    <t>мин</t>
  </si>
  <si>
    <t>Услуги экскаватора-погрузчика,самосвала,погрузка и вывоз снега с придомовой террритории</t>
  </si>
  <si>
    <t>м3</t>
  </si>
  <si>
    <t>Усиление сварных швов наплавкой ремонт спинки скамейки</t>
  </si>
  <si>
    <t>100сгонов</t>
  </si>
  <si>
    <t>шт</t>
  </si>
  <si>
    <t>Услуги по видеонаблюдению</t>
  </si>
  <si>
    <t>имущества МКД, выполненных за 2022  года на жилом доме № 9 корпус 1</t>
  </si>
  <si>
    <t>Смена дверных приборов замки навесные</t>
  </si>
  <si>
    <t>100шт. приборов</t>
  </si>
  <si>
    <t>Кабель двух-четырехжильный</t>
  </si>
  <si>
    <t>Окраска водно-дисперсионными акриловыми составами,улучшенная по штукатурке стен</t>
  </si>
  <si>
    <t>Установка номерных табличек: с номерами подъезда и квартир</t>
  </si>
  <si>
    <t>Установка штапиков</t>
  </si>
  <si>
    <t>Очистка поверхностей от стойких химических загрязнений</t>
  </si>
  <si>
    <t>100м2 очищаемой поврехности</t>
  </si>
  <si>
    <t>Смена кранов на шаровые краны диам.20 мм</t>
  </si>
  <si>
    <t>Окраска масляными составами ранее окрашенных поверхностей труб стальных за 2 раза (газовые трубы)</t>
  </si>
  <si>
    <t>Окраска масляными составами ранее окрашенных металлических решеток и оград без рельефа за 1 раз</t>
  </si>
  <si>
    <t>Простая масляная окраска ранее окрашенных бордюров без подготовки с расчисткой старой краски до 10% с земли и лесов</t>
  </si>
  <si>
    <t>Смена отдельных участков трубопроводов с заготовкой труб в построечных условиях диаметром до 32мм</t>
  </si>
  <si>
    <t>Прочистка фильтров ГВС диам.80мм</t>
  </si>
  <si>
    <t>Смена патронов</t>
  </si>
  <si>
    <t>Смена задвижек диам.100мм</t>
  </si>
  <si>
    <t>Смена сгонов у трубопроводов диаметром до 32мм</t>
  </si>
  <si>
    <t>Источник бесперебойного питания лифт подъезд №2</t>
  </si>
  <si>
    <t>Насечка под штукатурку поверхностей стен</t>
  </si>
  <si>
    <t>100м2</t>
  </si>
  <si>
    <t>Облицовка наружных стен керамогранитными плитами на цементном растворе с затиркой швов:цементным раствором</t>
  </si>
  <si>
    <t xml:space="preserve">100м2 </t>
  </si>
  <si>
    <t>Демонтаж грязевиков</t>
  </si>
  <si>
    <t>Смена дверных приборов пружины</t>
  </si>
  <si>
    <t>Смена отдельных участков трубопроводов с заготовкой труб в построечных условиях диаметром до 50мм</t>
  </si>
  <si>
    <t>Ремонт и восстановление уплотнения стыков прокладками ПРП в 1 ряд в стенах, оконных, дверных и балконнных блоках насухо</t>
  </si>
  <si>
    <t>100м восстановленной герметизации стыков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</si>
</sst>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2" fontId="0" fillId="0" borderId="0" xfId="0" applyNumberFormat="1" applyBorder="1"/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7"/>
  <sheetViews>
    <sheetView tabSelected="1" zoomScale="130" zoomScaleNormal="130" workbookViewId="0">
      <selection activeCell="E59" sqref="A1:E59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3.5703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20</v>
      </c>
      <c r="C3" s="3"/>
      <c r="D3" s="3"/>
      <c r="E3" s="3"/>
      <c r="F3" s="1"/>
    </row>
    <row r="4" spans="1:6" ht="15.75" x14ac:dyDescent="0.25">
      <c r="A4" s="4"/>
      <c r="B4" s="3" t="s">
        <v>54</v>
      </c>
      <c r="C4" s="3"/>
      <c r="D4" s="3"/>
      <c r="E4" s="3"/>
      <c r="F4" s="1"/>
    </row>
    <row r="5" spans="1:6" ht="15.75" x14ac:dyDescent="0.25">
      <c r="A5" s="4"/>
      <c r="B5" s="3" t="s">
        <v>43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0.1+0.12</f>
        <v>0.22</v>
      </c>
      <c r="E10" s="7">
        <f>598.6+827</f>
        <v>1425.6</v>
      </c>
      <c r="F10" s="4"/>
    </row>
    <row r="11" spans="1:6" s="1" customFormat="1" ht="15.75" x14ac:dyDescent="0.25">
      <c r="A11" s="7">
        <v>2</v>
      </c>
      <c r="B11" s="8" t="s">
        <v>29</v>
      </c>
      <c r="C11" s="8" t="s">
        <v>13</v>
      </c>
      <c r="D11" s="7">
        <f>0.16</f>
        <v>0.16</v>
      </c>
      <c r="E11" s="7">
        <f>2424.6</f>
        <v>2424.6</v>
      </c>
      <c r="F11" s="4"/>
    </row>
    <row r="12" spans="1:6" ht="15.75" x14ac:dyDescent="0.25">
      <c r="A12" s="7">
        <v>3</v>
      </c>
      <c r="B12" s="8" t="s">
        <v>40</v>
      </c>
      <c r="C12" s="8" t="s">
        <v>13</v>
      </c>
      <c r="D12" s="7">
        <f>0.33+0.03+0.14+0.08+0.03+0.04+0.08+0.15+0.06+0.08</f>
        <v>1.02</v>
      </c>
      <c r="E12" s="7">
        <f>5100.6+474+2210.8+1263.8+486.4+648+1294+4135+994+1324.6</f>
        <v>17931.199999999997</v>
      </c>
      <c r="F12" s="4"/>
    </row>
    <row r="13" spans="1:6" s="1" customFormat="1" ht="15.75" x14ac:dyDescent="0.25">
      <c r="A13" s="7">
        <v>4</v>
      </c>
      <c r="B13" s="8" t="s">
        <v>69</v>
      </c>
      <c r="C13" s="8" t="s">
        <v>13</v>
      </c>
      <c r="D13" s="7">
        <f>0.01</f>
        <v>0.01</v>
      </c>
      <c r="E13" s="7">
        <f>302.4</f>
        <v>302.39999999999998</v>
      </c>
      <c r="F13" s="4"/>
    </row>
    <row r="14" spans="1:6" s="1" customFormat="1" ht="15.75" x14ac:dyDescent="0.25">
      <c r="A14" s="7">
        <v>5</v>
      </c>
      <c r="B14" s="8" t="s">
        <v>45</v>
      </c>
      <c r="C14" s="8" t="s">
        <v>13</v>
      </c>
      <c r="D14" s="7">
        <f>0.01+0.01</f>
        <v>0.02</v>
      </c>
      <c r="E14" s="7">
        <f>4832.2+4596</f>
        <v>9428.2000000000007</v>
      </c>
      <c r="F14" s="4"/>
    </row>
    <row r="15" spans="1:6" s="1" customFormat="1" ht="47.25" x14ac:dyDescent="0.25">
      <c r="A15" s="7">
        <v>6</v>
      </c>
      <c r="B15" s="8" t="s">
        <v>25</v>
      </c>
      <c r="C15" s="8" t="s">
        <v>26</v>
      </c>
      <c r="D15" s="7">
        <v>0.27</v>
      </c>
      <c r="E15" s="7">
        <f>2640.4+891.6+891.6+891.6+958.8+958.8+958.8+1026+1026+1026</f>
        <v>11269.600000000002</v>
      </c>
      <c r="F15" s="4"/>
    </row>
    <row r="16" spans="1:6" s="1" customFormat="1" ht="15.75" x14ac:dyDescent="0.25">
      <c r="A16" s="7">
        <v>7</v>
      </c>
      <c r="B16" s="8" t="s">
        <v>77</v>
      </c>
      <c r="C16" s="8" t="s">
        <v>13</v>
      </c>
      <c r="D16" s="7">
        <f>0.02</f>
        <v>0.02</v>
      </c>
      <c r="E16" s="7">
        <f>2590.6</f>
        <v>2590.6</v>
      </c>
      <c r="F16" s="4"/>
    </row>
    <row r="17" spans="1:6" s="1" customFormat="1" ht="31.5" x14ac:dyDescent="0.25">
      <c r="A17" s="7">
        <v>8</v>
      </c>
      <c r="B17" s="8" t="s">
        <v>44</v>
      </c>
      <c r="C17" s="8" t="s">
        <v>31</v>
      </c>
      <c r="D17" s="7">
        <f>0.06+0.15+0.12+0.72</f>
        <v>1.0499999999999998</v>
      </c>
      <c r="E17" s="7">
        <f>794.2+2123.6+1700.8+10193.6</f>
        <v>14812.2</v>
      </c>
      <c r="F17" s="4"/>
    </row>
    <row r="18" spans="1:6" s="1" customFormat="1" ht="31.5" x14ac:dyDescent="0.25">
      <c r="A18" s="7">
        <v>9</v>
      </c>
      <c r="B18" s="8" t="s">
        <v>41</v>
      </c>
      <c r="C18" s="8" t="s">
        <v>28</v>
      </c>
      <c r="D18" s="7">
        <f>0.2</f>
        <v>0.2</v>
      </c>
      <c r="E18" s="7">
        <f>2399.8</f>
        <v>2399.8000000000002</v>
      </c>
      <c r="F18" s="4"/>
    </row>
    <row r="19" spans="1:6" s="1" customFormat="1" ht="31.5" x14ac:dyDescent="0.25">
      <c r="A19" s="7">
        <v>10</v>
      </c>
      <c r="B19" s="8" t="s">
        <v>68</v>
      </c>
      <c r="C19" s="8" t="s">
        <v>28</v>
      </c>
      <c r="D19" s="7">
        <f>0.2</f>
        <v>0.2</v>
      </c>
      <c r="E19" s="7">
        <f>3971.8</f>
        <v>3971.8</v>
      </c>
      <c r="F19" s="4"/>
    </row>
    <row r="20" spans="1:6" s="1" customFormat="1" ht="47.25" x14ac:dyDescent="0.25">
      <c r="A20" s="7">
        <v>11</v>
      </c>
      <c r="B20" s="8" t="s">
        <v>15</v>
      </c>
      <c r="C20" s="8" t="s">
        <v>12</v>
      </c>
      <c r="D20" s="7">
        <v>26.9</v>
      </c>
      <c r="E20" s="7">
        <f>185768</f>
        <v>185768</v>
      </c>
      <c r="F20" s="4"/>
    </row>
    <row r="21" spans="1:6" s="1" customFormat="1" ht="78.75" x14ac:dyDescent="0.25">
      <c r="A21" s="7">
        <v>12</v>
      </c>
      <c r="B21" s="8" t="s">
        <v>21</v>
      </c>
      <c r="C21" s="8" t="s">
        <v>22</v>
      </c>
      <c r="D21" s="7">
        <v>2.5836000000000001</v>
      </c>
      <c r="E21" s="7">
        <f>26984.8+9111.2+9111.2+9111.2+9801.8+9801.8+9801.8+10488.6+10488.6+10488.6</f>
        <v>115189.60000000002</v>
      </c>
      <c r="F21" s="4"/>
    </row>
    <row r="22" spans="1:6" s="1" customFormat="1" ht="31.5" x14ac:dyDescent="0.25">
      <c r="A22" s="7">
        <v>13</v>
      </c>
      <c r="B22" s="8" t="s">
        <v>23</v>
      </c>
      <c r="C22" s="8" t="s">
        <v>24</v>
      </c>
      <c r="D22" s="7">
        <f>0.12+0.03+0.05+0.06+0.02+0.04+0.06+0.06+0.12+0.23</f>
        <v>0.79</v>
      </c>
      <c r="E22" s="7">
        <f>6267.4+1586.2+2645.6+3173+1137.2+2274.6+3412.8+3655+7307.6+14007.8</f>
        <v>45467.199999999997</v>
      </c>
      <c r="F22" s="4"/>
    </row>
    <row r="23" spans="1:6" s="1" customFormat="1" ht="47.25" x14ac:dyDescent="0.25">
      <c r="A23" s="7">
        <v>14</v>
      </c>
      <c r="B23" s="8" t="s">
        <v>30</v>
      </c>
      <c r="C23" s="8" t="s">
        <v>12</v>
      </c>
      <c r="D23" s="7">
        <f>0.25+0.05+0.05+0.05+0.06+0.05+0.06+0.08</f>
        <v>0.65</v>
      </c>
      <c r="E23" s="7">
        <f>6391.8+1286.8+1287+1368.4+1643.4+1458.2+1751.4+2334.4</f>
        <v>17521.400000000001</v>
      </c>
      <c r="F23" s="4"/>
    </row>
    <row r="24" spans="1:6" s="1" customFormat="1" ht="31.5" x14ac:dyDescent="0.25">
      <c r="A24" s="7">
        <v>15</v>
      </c>
      <c r="B24" s="8" t="s">
        <v>59</v>
      </c>
      <c r="C24" s="8" t="s">
        <v>52</v>
      </c>
      <c r="D24" s="7">
        <v>1</v>
      </c>
      <c r="E24" s="7">
        <v>1179.8</v>
      </c>
      <c r="F24" s="4"/>
    </row>
    <row r="25" spans="1:6" s="1" customFormat="1" ht="31.5" x14ac:dyDescent="0.25">
      <c r="A25" s="7">
        <v>16</v>
      </c>
      <c r="B25" s="8" t="s">
        <v>78</v>
      </c>
      <c r="C25" s="8" t="s">
        <v>56</v>
      </c>
      <c r="D25" s="7">
        <f>0.02</f>
        <v>0.02</v>
      </c>
      <c r="E25" s="7">
        <v>1055</v>
      </c>
      <c r="F25" s="4"/>
    </row>
    <row r="26" spans="1:6" s="1" customFormat="1" ht="31.5" x14ac:dyDescent="0.25">
      <c r="A26" s="7">
        <v>17</v>
      </c>
      <c r="B26" s="8" t="s">
        <v>55</v>
      </c>
      <c r="C26" s="8" t="s">
        <v>56</v>
      </c>
      <c r="D26" s="7">
        <f>0.01+0.01</f>
        <v>0.02</v>
      </c>
      <c r="E26" s="7">
        <f>1040.8+1122</f>
        <v>2162.8000000000002</v>
      </c>
      <c r="F26" s="4"/>
    </row>
    <row r="27" spans="1:6" ht="15.75" x14ac:dyDescent="0.25">
      <c r="A27" s="7"/>
      <c r="B27" s="8"/>
      <c r="C27" s="8"/>
      <c r="D27" s="7"/>
      <c r="E27" s="9">
        <f>SUM(E10:E26)</f>
        <v>434899.80000000005</v>
      </c>
      <c r="F27" s="4"/>
    </row>
    <row r="28" spans="1:6" ht="15.75" x14ac:dyDescent="0.25">
      <c r="A28" s="7"/>
      <c r="B28" s="12" t="s">
        <v>11</v>
      </c>
      <c r="C28" s="8"/>
      <c r="D28" s="7"/>
      <c r="E28" s="7"/>
      <c r="F28" s="4"/>
    </row>
    <row r="29" spans="1:6" s="1" customFormat="1" ht="31.5" x14ac:dyDescent="0.25">
      <c r="A29" s="7">
        <v>1</v>
      </c>
      <c r="B29" s="8" t="s">
        <v>72</v>
      </c>
      <c r="C29" s="8" t="s">
        <v>52</v>
      </c>
      <c r="D29" s="7">
        <f>1</f>
        <v>1</v>
      </c>
      <c r="E29" s="15">
        <f>2408</f>
        <v>2408</v>
      </c>
      <c r="F29" s="4"/>
    </row>
    <row r="30" spans="1:6" s="1" customFormat="1" ht="15.75" x14ac:dyDescent="0.25">
      <c r="A30" s="7">
        <v>2</v>
      </c>
      <c r="B30" s="8" t="s">
        <v>53</v>
      </c>
      <c r="C30" s="8" t="s">
        <v>52</v>
      </c>
      <c r="D30" s="7">
        <v>1</v>
      </c>
      <c r="E30" s="15">
        <f>16500+5500+5500+5500+5500+5500+5500+5500+5500+5500</f>
        <v>66000</v>
      </c>
      <c r="F30" s="4"/>
    </row>
    <row r="31" spans="1:6" ht="31.5" x14ac:dyDescent="0.25">
      <c r="A31" s="7">
        <v>3</v>
      </c>
      <c r="B31" s="8" t="s">
        <v>63</v>
      </c>
      <c r="C31" s="8" t="s">
        <v>13</v>
      </c>
      <c r="D31" s="7">
        <f>0.04+0.02</f>
        <v>0.06</v>
      </c>
      <c r="E31" s="7">
        <f>4179+2280.8</f>
        <v>6459.8</v>
      </c>
      <c r="F31" s="4"/>
    </row>
    <row r="32" spans="1:6" s="1" customFormat="1" ht="15.75" x14ac:dyDescent="0.25">
      <c r="A32" s="7">
        <v>4</v>
      </c>
      <c r="B32" s="8" t="s">
        <v>18</v>
      </c>
      <c r="C32" s="8" t="s">
        <v>19</v>
      </c>
      <c r="D32" s="7">
        <f>8</f>
        <v>8</v>
      </c>
      <c r="E32" s="7">
        <f>9097</f>
        <v>9097</v>
      </c>
      <c r="F32" s="4"/>
    </row>
    <row r="33" spans="1:6" s="1" customFormat="1" ht="31.5" x14ac:dyDescent="0.25">
      <c r="A33" s="7">
        <v>5</v>
      </c>
      <c r="B33" s="8" t="s">
        <v>71</v>
      </c>
      <c r="C33" s="8" t="s">
        <v>51</v>
      </c>
      <c r="D33" s="7">
        <f>0.02</f>
        <v>0.02</v>
      </c>
      <c r="E33" s="7">
        <f>1783</f>
        <v>1783</v>
      </c>
      <c r="F33" s="4"/>
    </row>
    <row r="34" spans="1:6" s="1" customFormat="1" ht="15.75" x14ac:dyDescent="0.25">
      <c r="A34" s="7">
        <v>6</v>
      </c>
      <c r="B34" s="8" t="s">
        <v>70</v>
      </c>
      <c r="C34" s="8" t="s">
        <v>13</v>
      </c>
      <c r="D34" s="7">
        <v>0.01</v>
      </c>
      <c r="E34" s="7">
        <f>26706</f>
        <v>26706</v>
      </c>
      <c r="F34" s="4"/>
    </row>
    <row r="35" spans="1:6" s="1" customFormat="1" ht="47.25" x14ac:dyDescent="0.25">
      <c r="A35" s="7">
        <v>7</v>
      </c>
      <c r="B35" s="8" t="s">
        <v>67</v>
      </c>
      <c r="C35" s="8" t="s">
        <v>12</v>
      </c>
      <c r="D35" s="7">
        <f>0.01</f>
        <v>0.01</v>
      </c>
      <c r="E35" s="7">
        <f>978.8</f>
        <v>978.8</v>
      </c>
      <c r="F35" s="4"/>
    </row>
    <row r="36" spans="1:6" s="1" customFormat="1" ht="47.25" x14ac:dyDescent="0.25">
      <c r="A36" s="7">
        <v>8</v>
      </c>
      <c r="B36" s="8" t="s">
        <v>79</v>
      </c>
      <c r="C36" s="8" t="s">
        <v>12</v>
      </c>
      <c r="D36" s="7">
        <f>0.02</f>
        <v>0.02</v>
      </c>
      <c r="E36" s="7">
        <f>2775</f>
        <v>2775</v>
      </c>
      <c r="F36" s="4"/>
    </row>
    <row r="37" spans="1:6" s="1" customFormat="1" ht="78.75" x14ac:dyDescent="0.25">
      <c r="A37" s="7">
        <v>9</v>
      </c>
      <c r="B37" s="8" t="s">
        <v>64</v>
      </c>
      <c r="C37" s="8" t="s">
        <v>14</v>
      </c>
      <c r="D37" s="7">
        <f>0.2464</f>
        <v>0.24640000000000001</v>
      </c>
      <c r="E37" s="7">
        <f>14202.4</f>
        <v>14202.4</v>
      </c>
      <c r="F37" s="4"/>
    </row>
    <row r="38" spans="1:6" s="1" customFormat="1" ht="78.75" x14ac:dyDescent="0.25">
      <c r="A38" s="7">
        <v>10</v>
      </c>
      <c r="B38" s="8" t="s">
        <v>58</v>
      </c>
      <c r="C38" s="8" t="s">
        <v>14</v>
      </c>
      <c r="D38" s="7">
        <f>0.2+0.634</f>
        <v>0.83400000000000007</v>
      </c>
      <c r="E38" s="7">
        <f>4342.8+29434</f>
        <v>33776.800000000003</v>
      </c>
      <c r="F38" s="4"/>
    </row>
    <row r="39" spans="1:6" s="1" customFormat="1" ht="94.5" x14ac:dyDescent="0.25">
      <c r="A39" s="7">
        <v>11</v>
      </c>
      <c r="B39" s="8" t="s">
        <v>80</v>
      </c>
      <c r="C39" s="8" t="s">
        <v>81</v>
      </c>
      <c r="D39" s="7">
        <v>6.5000000000000002E-2</v>
      </c>
      <c r="E39" s="7">
        <f>1524.6</f>
        <v>1524.6</v>
      </c>
      <c r="F39" s="4"/>
    </row>
    <row r="40" spans="1:6" s="1" customFormat="1" ht="78.75" x14ac:dyDescent="0.25">
      <c r="A40" s="7">
        <v>12</v>
      </c>
      <c r="B40" s="8" t="s">
        <v>65</v>
      </c>
      <c r="C40" s="8" t="s">
        <v>14</v>
      </c>
      <c r="D40" s="7">
        <f>0.6</f>
        <v>0.6</v>
      </c>
      <c r="E40" s="7">
        <f>28426</f>
        <v>28426</v>
      </c>
      <c r="F40" s="4"/>
    </row>
    <row r="41" spans="1:6" s="1" customFormat="1" ht="78.75" x14ac:dyDescent="0.25">
      <c r="A41" s="7">
        <v>13</v>
      </c>
      <c r="B41" s="8" t="s">
        <v>66</v>
      </c>
      <c r="C41" s="8" t="s">
        <v>14</v>
      </c>
      <c r="D41" s="7">
        <f>0.144</f>
        <v>0.14399999999999999</v>
      </c>
      <c r="E41" s="7">
        <f>1826.2</f>
        <v>1826.2</v>
      </c>
      <c r="F41" s="4"/>
    </row>
    <row r="42" spans="1:6" s="1" customFormat="1" ht="15.75" x14ac:dyDescent="0.25">
      <c r="A42" s="7">
        <v>14</v>
      </c>
      <c r="B42" s="8" t="s">
        <v>73</v>
      </c>
      <c r="C42" s="8" t="s">
        <v>74</v>
      </c>
      <c r="D42" s="7">
        <f>0.47</f>
        <v>0.47</v>
      </c>
      <c r="E42" s="7">
        <f>12628.6</f>
        <v>12628.6</v>
      </c>
      <c r="F42" s="4"/>
    </row>
    <row r="43" spans="1:6" s="1" customFormat="1" ht="63" x14ac:dyDescent="0.25">
      <c r="A43" s="7">
        <v>15</v>
      </c>
      <c r="B43" s="8" t="s">
        <v>75</v>
      </c>
      <c r="C43" s="8" t="s">
        <v>76</v>
      </c>
      <c r="D43" s="7">
        <f>0.47</f>
        <v>0.47</v>
      </c>
      <c r="E43" s="7">
        <f>136118.8</f>
        <v>136118.79999999999</v>
      </c>
      <c r="F43" s="4"/>
    </row>
    <row r="44" spans="1:6" s="1" customFormat="1" ht="15.75" x14ac:dyDescent="0.25">
      <c r="A44" s="7">
        <v>16</v>
      </c>
      <c r="B44" s="8" t="s">
        <v>60</v>
      </c>
      <c r="C44" s="8" t="s">
        <v>33</v>
      </c>
      <c r="D44" s="7">
        <v>0.04</v>
      </c>
      <c r="E44" s="15">
        <v>983.2</v>
      </c>
      <c r="F44" s="4"/>
    </row>
    <row r="45" spans="1:6" s="1" customFormat="1" ht="78.75" x14ac:dyDescent="0.25">
      <c r="A45" s="7">
        <v>17</v>
      </c>
      <c r="B45" s="8" t="s">
        <v>61</v>
      </c>
      <c r="C45" s="8" t="s">
        <v>62</v>
      </c>
      <c r="D45" s="7">
        <v>1.2E-2</v>
      </c>
      <c r="E45" s="15">
        <v>711.2</v>
      </c>
      <c r="F45" s="4"/>
    </row>
    <row r="46" spans="1:6" s="1" customFormat="1" ht="15.75" x14ac:dyDescent="0.25">
      <c r="A46" s="7">
        <v>18</v>
      </c>
      <c r="B46" s="8" t="s">
        <v>45</v>
      </c>
      <c r="C46" s="8" t="s">
        <v>13</v>
      </c>
      <c r="D46" s="7">
        <v>0.01</v>
      </c>
      <c r="E46" s="15">
        <v>6868.8</v>
      </c>
      <c r="F46" s="4"/>
    </row>
    <row r="47" spans="1:6" s="1" customFormat="1" ht="15.75" x14ac:dyDescent="0.25">
      <c r="A47" s="7">
        <v>19</v>
      </c>
      <c r="B47" s="8" t="s">
        <v>57</v>
      </c>
      <c r="C47" s="8" t="s">
        <v>33</v>
      </c>
      <c r="D47" s="7">
        <v>0.06</v>
      </c>
      <c r="E47" s="7">
        <v>842.2</v>
      </c>
      <c r="F47" s="4"/>
    </row>
    <row r="48" spans="1:6" s="1" customFormat="1" ht="31.5" x14ac:dyDescent="0.25">
      <c r="A48" s="7">
        <v>20</v>
      </c>
      <c r="B48" s="8" t="s">
        <v>27</v>
      </c>
      <c r="C48" s="8" t="s">
        <v>13</v>
      </c>
      <c r="D48" s="7">
        <f>0.03+0.04+0.02+0.02</f>
        <v>0.11000000000000001</v>
      </c>
      <c r="E48" s="7">
        <f>4508.2+6052.6+3137+3249.6</f>
        <v>16947.399999999998</v>
      </c>
      <c r="F48" s="4"/>
    </row>
    <row r="49" spans="1:10" s="1" customFormat="1" ht="31.5" x14ac:dyDescent="0.25">
      <c r="A49" s="7">
        <v>21</v>
      </c>
      <c r="B49" s="8" t="s">
        <v>50</v>
      </c>
      <c r="C49" s="8" t="s">
        <v>42</v>
      </c>
      <c r="D49" s="7">
        <f>1</f>
        <v>1</v>
      </c>
      <c r="E49" s="7">
        <f>3077</f>
        <v>3077</v>
      </c>
      <c r="F49" s="4"/>
    </row>
    <row r="50" spans="1:10" s="1" customFormat="1" ht="47.25" x14ac:dyDescent="0.25">
      <c r="A50" s="7">
        <v>22</v>
      </c>
      <c r="B50" s="8" t="s">
        <v>48</v>
      </c>
      <c r="C50" s="8" t="s">
        <v>49</v>
      </c>
      <c r="D50" s="7">
        <f>90+10+20</f>
        <v>120</v>
      </c>
      <c r="E50" s="7">
        <f>58500+6500+13000</f>
        <v>78000</v>
      </c>
      <c r="F50" s="4"/>
    </row>
    <row r="51" spans="1:10" s="1" customFormat="1" ht="31.5" x14ac:dyDescent="0.25">
      <c r="A51" s="7">
        <v>23</v>
      </c>
      <c r="B51" s="8" t="s">
        <v>46</v>
      </c>
      <c r="C51" s="8" t="s">
        <v>47</v>
      </c>
      <c r="D51" s="7">
        <f>770+60+60+35</f>
        <v>925</v>
      </c>
      <c r="E51" s="7">
        <f>25665+3000+3000+1458</f>
        <v>33123</v>
      </c>
      <c r="F51" s="4"/>
    </row>
    <row r="52" spans="1:10" s="1" customFormat="1" ht="15.75" x14ac:dyDescent="0.25">
      <c r="A52" s="7"/>
      <c r="B52" s="8"/>
      <c r="C52" s="8"/>
      <c r="D52" s="7"/>
      <c r="E52" s="9">
        <f>SUM(E29:E51)</f>
        <v>485263.80000000005</v>
      </c>
      <c r="F52" s="4"/>
    </row>
    <row r="53" spans="1:10" ht="15.75" x14ac:dyDescent="0.25">
      <c r="A53" s="7"/>
      <c r="B53" s="8" t="s">
        <v>9</v>
      </c>
      <c r="C53" s="7"/>
      <c r="D53" s="7"/>
      <c r="E53" s="9">
        <f>E27+E52</f>
        <v>920163.60000000009</v>
      </c>
      <c r="F53" s="4"/>
    </row>
    <row r="54" spans="1:10" ht="15.75" x14ac:dyDescent="0.25">
      <c r="A54" s="7"/>
      <c r="B54" s="8"/>
      <c r="C54" s="7"/>
      <c r="D54" s="7"/>
      <c r="E54" s="7"/>
      <c r="F54" s="4"/>
    </row>
    <row r="55" spans="1:10" ht="15.75" x14ac:dyDescent="0.25">
      <c r="A55" s="10"/>
      <c r="B55" s="10"/>
      <c r="C55" s="10"/>
      <c r="D55" s="10"/>
      <c r="E55" s="10"/>
      <c r="F55" s="4"/>
      <c r="J55" t="s">
        <v>34</v>
      </c>
    </row>
    <row r="56" spans="1:10" ht="15.75" x14ac:dyDescent="0.25">
      <c r="A56" s="10"/>
      <c r="B56" s="10" t="s">
        <v>16</v>
      </c>
      <c r="C56" s="10" t="s">
        <v>36</v>
      </c>
      <c r="D56" s="10"/>
      <c r="E56" s="10"/>
      <c r="F56" s="1"/>
    </row>
    <row r="57" spans="1:10" x14ac:dyDescent="0.25">
      <c r="A57" s="2"/>
      <c r="B57" s="2"/>
      <c r="C57" s="2"/>
      <c r="D57" s="2"/>
      <c r="E57" s="2"/>
      <c r="F57" s="1"/>
    </row>
    <row r="58" spans="1:10" x14ac:dyDescent="0.25">
      <c r="A58" s="2"/>
      <c r="B58" s="2"/>
      <c r="C58" s="2"/>
      <c r="D58" s="2"/>
      <c r="E58" s="2"/>
      <c r="F58" s="1"/>
    </row>
    <row r="59" spans="1:10" x14ac:dyDescent="0.25">
      <c r="A59" s="2"/>
      <c r="B59" s="2" t="s">
        <v>17</v>
      </c>
      <c r="C59" s="2"/>
      <c r="D59" s="14"/>
      <c r="E59" s="2"/>
      <c r="F59" s="13"/>
      <c r="G59" s="13"/>
    </row>
    <row r="60" spans="1:10" x14ac:dyDescent="0.25">
      <c r="A60" s="2"/>
      <c r="B60" s="2"/>
      <c r="C60" s="2"/>
      <c r="D60" s="2"/>
      <c r="E60" s="2"/>
      <c r="F60" s="13"/>
      <c r="G60" s="13"/>
    </row>
    <row r="61" spans="1:10" x14ac:dyDescent="0.25">
      <c r="A61" s="2"/>
      <c r="B61" s="2"/>
      <c r="C61" s="2" t="s">
        <v>37</v>
      </c>
      <c r="D61" s="14">
        <f>17681.2+16443.6+20911.6+13349.8+20742.2+202607.4+13752.6+20722.8+18686.2+22886.4+23268.4+43847.6</f>
        <v>434899.8</v>
      </c>
      <c r="E61" s="14"/>
      <c r="F61" s="13">
        <f>D61-E27</f>
        <v>0</v>
      </c>
      <c r="G61" s="13"/>
    </row>
    <row r="62" spans="1:10" x14ac:dyDescent="0.25">
      <c r="A62" s="2"/>
      <c r="B62" s="2"/>
      <c r="C62" s="2" t="s">
        <v>38</v>
      </c>
      <c r="D62" s="2">
        <f>41161+55833+21927.4+34934+54133.6+11552.6+6478.8+41303+8637+10360+166155.4+32788</f>
        <v>485263.80000000005</v>
      </c>
      <c r="E62" s="2"/>
      <c r="G62" s="13"/>
    </row>
    <row r="63" spans="1:10" x14ac:dyDescent="0.25">
      <c r="A63" s="2"/>
      <c r="B63" s="2"/>
      <c r="C63" s="2"/>
      <c r="D63" s="14">
        <f>D61+D62</f>
        <v>920163.60000000009</v>
      </c>
      <c r="E63" s="14"/>
    </row>
    <row r="64" spans="1:10" x14ac:dyDescent="0.25">
      <c r="A64" s="2"/>
      <c r="B64" s="2"/>
      <c r="C64" s="2" t="s">
        <v>39</v>
      </c>
      <c r="D64" s="14">
        <f>58842.2+72276+42839+48283.8+74875.8+214160+20231.4+62025.8+27323.2+33246.4+189423.8+76635.6</f>
        <v>920162.99999999988</v>
      </c>
      <c r="E64" s="2"/>
    </row>
    <row r="65" spans="1:5" x14ac:dyDescent="0.25">
      <c r="A65" s="2"/>
      <c r="B65" s="2"/>
      <c r="C65" s="2"/>
      <c r="D65" s="2"/>
      <c r="E65" s="2"/>
    </row>
    <row r="66" spans="1:5" x14ac:dyDescent="0.25">
      <c r="A66" s="2"/>
      <c r="B66" s="2"/>
      <c r="C66" s="2"/>
      <c r="D66" s="2"/>
      <c r="E66" s="2"/>
    </row>
    <row r="1095" spans="7:7" x14ac:dyDescent="0.25">
      <c r="G1095" t="s">
        <v>35</v>
      </c>
    </row>
    <row r="1097" spans="7:7" x14ac:dyDescent="0.25">
      <c r="G1097" t="s">
        <v>32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2023-01-23T12:34:11Z</cp:lastPrinted>
  <dcterms:created xsi:type="dcterms:W3CDTF">2016-09-29T06:37:31Z</dcterms:created>
  <dcterms:modified xsi:type="dcterms:W3CDTF">2023-01-23T12:34:16Z</dcterms:modified>
</cp:coreProperties>
</file>