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5" i="1" l="1"/>
  <c r="D45" i="1"/>
  <c r="E34" i="1"/>
  <c r="D34" i="1"/>
  <c r="E32" i="1"/>
  <c r="D32" i="1"/>
  <c r="E21" i="1"/>
  <c r="E12" i="1"/>
  <c r="E19" i="1"/>
  <c r="D19" i="1"/>
  <c r="E20" i="1"/>
  <c r="D20" i="1"/>
  <c r="E18" i="1"/>
  <c r="E17" i="1"/>
  <c r="D17" i="1"/>
  <c r="D58" i="1"/>
  <c r="D56" i="1"/>
  <c r="D55" i="1"/>
  <c r="E43" i="1" l="1"/>
  <c r="D43" i="1"/>
  <c r="E9" i="1" l="1"/>
  <c r="D9" i="1"/>
  <c r="E31" i="1" l="1"/>
  <c r="D31" i="1"/>
  <c r="E30" i="1"/>
  <c r="D30" i="1"/>
  <c r="E15" i="1"/>
  <c r="D15" i="1"/>
  <c r="E29" i="1" l="1"/>
  <c r="D29" i="1"/>
  <c r="E33" i="1"/>
  <c r="D33" i="1"/>
  <c r="E16" i="1"/>
  <c r="D16" i="1"/>
  <c r="E35" i="1" l="1"/>
  <c r="D35" i="1"/>
  <c r="E40" i="1"/>
  <c r="D40" i="1"/>
  <c r="E27" i="1"/>
  <c r="E42" i="1"/>
  <c r="D42" i="1"/>
  <c r="E37" i="1" l="1"/>
  <c r="D37" i="1"/>
  <c r="E38" i="1"/>
  <c r="D38" i="1"/>
  <c r="E28" i="1"/>
  <c r="D28" i="1"/>
  <c r="E26" i="1"/>
  <c r="D26" i="1"/>
  <c r="E22" i="1"/>
  <c r="D22" i="1"/>
  <c r="E14" i="1"/>
  <c r="E13" i="1"/>
  <c r="D13" i="1"/>
  <c r="E36" i="1"/>
  <c r="D36" i="1"/>
  <c r="E39" i="1"/>
  <c r="E23" i="1"/>
  <c r="E44" i="1"/>
  <c r="D44" i="1"/>
  <c r="E41" i="1"/>
  <c r="D41" i="1"/>
  <c r="D18" i="1"/>
  <c r="D12" i="1"/>
  <c r="E11" i="1"/>
  <c r="D11" i="1"/>
  <c r="E10" i="1"/>
  <c r="D10" i="1"/>
  <c r="E24" i="1" l="1"/>
  <c r="E46" i="1" l="1"/>
  <c r="D57" i="1"/>
  <c r="E47" i="1" l="1"/>
</calcChain>
</file>

<file path=xl/sharedStrings.xml><?xml version="1.0" encoding="utf-8"?>
<sst xmlns="http://schemas.openxmlformats.org/spreadsheetml/2006/main" count="94" uniqueCount="77">
  <si>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</si>
  <si>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</si>
  <si>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</si>
  <si>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</si>
  <si>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</si>
  <si>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</si>
  <si>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</si>
  <si>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</si>
  <si>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</si>
  <si>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</si>
  <si>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</si>
  <si>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</si>
  <si>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</si>
  <si>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</si>
  <si>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</si>
  <si>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</si>
  <si>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</si>
  <si>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</si>
  <si>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</si>
  <si>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</si>
  <si>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</si>
  <si>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</si>
  <si>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</si>
  <si>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</si>
  <si>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</si>
  <si>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</si>
  <si>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 фильтров</t>
  </si>
  <si>
    <t>Очистка канализационной сети внутренней</t>
  </si>
  <si>
    <t>,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</si>
  <si>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</si>
  <si>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</si>
  <si>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</si>
  <si>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</si>
  <si>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</si>
  <si>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</si>
  <si>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</si>
  <si>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</si>
  <si>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Проверка на прогрев отопительных приборов с регулировкой</t>
  </si>
  <si>
    <t>100 приб.</t>
  </si>
  <si>
    <t xml:space="preserve">                                        по Пролетарскому проспекту</t>
  </si>
  <si>
    <t>Регулировка дверных приборов доводчики</t>
  </si>
  <si>
    <t>100шт приборов</t>
  </si>
  <si>
    <t>Ремонт и восстановление уплотнения стыков прокладками ПРП в 1 ряд в стенах, оконных,дверных и балконных блоках насухо</t>
  </si>
  <si>
    <t>100м восстановленной герметизации</t>
  </si>
  <si>
    <t>Механизированная уборка снега</t>
  </si>
  <si>
    <t>мин</t>
  </si>
  <si>
    <t>м2</t>
  </si>
  <si>
    <t>100м2 окрашиваемой поверхности</t>
  </si>
  <si>
    <t>Окраска масляными составами ранее окрашенных поверхностей стальных труб за 2 раза</t>
  </si>
  <si>
    <t>имущества МКД, выполненных за 2022  года на жилом доме № 7</t>
  </si>
  <si>
    <t>Смена выключателей</t>
  </si>
  <si>
    <t>Усиление сварных швов (наплавкой)</t>
  </si>
  <si>
    <t>1 м шва</t>
  </si>
  <si>
    <t>100м2 покрытия</t>
  </si>
  <si>
    <t>Ремонт групповых щитков на лестничной клетке со сменой автоматов</t>
  </si>
  <si>
    <t>Профиль перфорированный</t>
  </si>
  <si>
    <t>Установка хомутов на мусоропровод</t>
  </si>
  <si>
    <t>100 штук</t>
  </si>
  <si>
    <t>Смена кранов на шаровые краны диам.15 мм</t>
  </si>
  <si>
    <t>Окраска водно-дисперсионными акриловыми составами улучшенная по штукатурке стен</t>
  </si>
  <si>
    <t>Прочистка фильтров ГВС диам.50мм</t>
  </si>
  <si>
    <t>Смены дверных приборов замки навесные</t>
  </si>
  <si>
    <t>100шт.приб.</t>
  </si>
  <si>
    <t>Окраска масляными составами ранее окрашенных металлических решеток и оград без рельефа за 2 раза</t>
  </si>
  <si>
    <t>Простая масляная окраска ранее окрашенных бордюров без подготовки с расчисткой старой краски до 10% с земли и лесов</t>
  </si>
  <si>
    <t>Смена регулятора давления диам.32мм</t>
  </si>
  <si>
    <t>Смена существующих рулонных кровель на покрытия из наплавляемых материалов в один слой</t>
  </si>
  <si>
    <t>Прочистка фильтров ГВС диам.80мм</t>
  </si>
  <si>
    <t>Смена внутренних трубопроводов из стальных труб диам.до 65мм</t>
  </si>
  <si>
    <t>Смена задвижки диам.80мм на шаровый кран</t>
  </si>
  <si>
    <t>Демонтаж кранов воздушных</t>
  </si>
  <si>
    <t>Установка кранов воздушных</t>
  </si>
  <si>
    <t>Герметизация трещин по фасаду кв 150, ремонт кровельного покрытия лоджии в 2 слоя</t>
  </si>
  <si>
    <t>Смены дверных приборов петли</t>
  </si>
  <si>
    <t>Смена внутренних трубопроводов из стальных труб диам.до 50мм</t>
  </si>
  <si>
    <t>Смена  трубопроводов из полиэтиленовых канализационных труб диам 50 мм</t>
  </si>
  <si>
    <t>100м трубопровода с фасонными частями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</si>
</sst>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2"/>
  <sheetViews>
    <sheetView tabSelected="1" zoomScale="136" zoomScaleNormal="136" workbookViewId="0">
      <selection activeCell="E53" sqref="A1:E53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11" max="11" width="12.28515625" bestFit="1" customWidth="1"/>
  </cols>
  <sheetData>
    <row r="1" spans="1:6" ht="15.75" x14ac:dyDescent="0.25">
      <c r="A1" s="4"/>
      <c r="B1" s="3" t="s">
        <v>0</v>
      </c>
      <c r="C1" s="3"/>
      <c r="D1" s="4"/>
      <c r="E1" s="4"/>
      <c r="F1" s="1"/>
    </row>
    <row r="2" spans="1:6" ht="15.75" x14ac:dyDescent="0.25">
      <c r="A2" s="4"/>
      <c r="B2" s="3" t="s">
        <v>19</v>
      </c>
      <c r="C2" s="3"/>
      <c r="D2" s="3"/>
      <c r="E2" s="3"/>
      <c r="F2" s="1"/>
    </row>
    <row r="3" spans="1:6" ht="15.75" x14ac:dyDescent="0.25">
      <c r="A3" s="4"/>
      <c r="B3" s="3" t="s">
        <v>49</v>
      </c>
      <c r="C3" s="3"/>
      <c r="D3" s="3"/>
      <c r="E3" s="3"/>
      <c r="F3" s="1"/>
    </row>
    <row r="4" spans="1:6" ht="15.75" x14ac:dyDescent="0.25">
      <c r="A4" s="4"/>
      <c r="B4" s="3" t="s">
        <v>39</v>
      </c>
      <c r="C4" s="3"/>
      <c r="D4" s="3"/>
      <c r="E4" s="3"/>
      <c r="F4" s="1"/>
    </row>
    <row r="5" spans="1:6" ht="15.75" x14ac:dyDescent="0.25">
      <c r="A5" s="4"/>
      <c r="B5" s="4"/>
      <c r="C5" s="4"/>
      <c r="D5" s="4"/>
      <c r="E5" s="4"/>
      <c r="F5" s="1"/>
    </row>
    <row r="6" spans="1:6" ht="15.75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4"/>
    </row>
    <row r="7" spans="1:6" ht="15.75" x14ac:dyDescent="0.25">
      <c r="A7" s="6" t="s">
        <v>6</v>
      </c>
      <c r="B7" s="6"/>
      <c r="C7" s="6"/>
      <c r="D7" s="6"/>
      <c r="E7" s="6" t="s">
        <v>7</v>
      </c>
      <c r="F7" s="4"/>
    </row>
    <row r="8" spans="1:6" s="1" customFormat="1" ht="15.75" x14ac:dyDescent="0.25">
      <c r="A8" s="6"/>
      <c r="B8" s="11" t="s">
        <v>9</v>
      </c>
      <c r="C8" s="6"/>
      <c r="D8" s="6"/>
      <c r="E8" s="6"/>
      <c r="F8" s="4"/>
    </row>
    <row r="9" spans="1:6" ht="15.75" x14ac:dyDescent="0.25">
      <c r="A9" s="7">
        <v>1</v>
      </c>
      <c r="B9" s="8" t="s">
        <v>36</v>
      </c>
      <c r="C9" s="8" t="s">
        <v>12</v>
      </c>
      <c r="D9" s="7">
        <f>0.01+0.02+0.01+0.03</f>
        <v>7.0000000000000007E-2</v>
      </c>
      <c r="E9" s="7">
        <f>1496.8+293.4+149.6+462.4</f>
        <v>2402.1999999999998</v>
      </c>
      <c r="F9" s="4"/>
    </row>
    <row r="10" spans="1:6" s="1" customFormat="1" ht="31.5" x14ac:dyDescent="0.25">
      <c r="A10" s="7">
        <v>2</v>
      </c>
      <c r="B10" s="8" t="s">
        <v>54</v>
      </c>
      <c r="C10" s="8" t="s">
        <v>12</v>
      </c>
      <c r="D10" s="7">
        <f>0.01</f>
        <v>0.01</v>
      </c>
      <c r="E10" s="7">
        <f>4196.8</f>
        <v>4196.8</v>
      </c>
      <c r="F10" s="4"/>
    </row>
    <row r="11" spans="1:6" s="1" customFormat="1" ht="15.75" x14ac:dyDescent="0.25">
      <c r="A11" s="7">
        <v>3</v>
      </c>
      <c r="B11" s="8" t="s">
        <v>55</v>
      </c>
      <c r="C11" s="8" t="s">
        <v>29</v>
      </c>
      <c r="D11" s="7">
        <f>0.0015</f>
        <v>1.5E-3</v>
      </c>
      <c r="E11" s="7">
        <f>60</f>
        <v>60</v>
      </c>
      <c r="F11" s="4"/>
    </row>
    <row r="12" spans="1:6" s="1" customFormat="1" ht="47.25" x14ac:dyDescent="0.25">
      <c r="A12" s="7">
        <v>4</v>
      </c>
      <c r="B12" s="8" t="s">
        <v>24</v>
      </c>
      <c r="C12" s="8" t="s">
        <v>25</v>
      </c>
      <c r="D12" s="7">
        <f>0.18</f>
        <v>0.18</v>
      </c>
      <c r="E12" s="7">
        <f>1761.6+594.2+594.2+594.2+638.6+638.6+638.6+685.4+685.6+685.4</f>
        <v>7516.4000000000005</v>
      </c>
      <c r="F12" s="4"/>
    </row>
    <row r="13" spans="1:6" ht="47.25" x14ac:dyDescent="0.25">
      <c r="A13" s="7">
        <v>5</v>
      </c>
      <c r="B13" s="8" t="s">
        <v>13</v>
      </c>
      <c r="C13" s="8" t="s">
        <v>11</v>
      </c>
      <c r="D13" s="7">
        <f>19.69</f>
        <v>19.690000000000001</v>
      </c>
      <c r="E13" s="7">
        <f>135976.2</f>
        <v>135976.20000000001</v>
      </c>
      <c r="F13" s="4"/>
    </row>
    <row r="14" spans="1:6" ht="47.25" x14ac:dyDescent="0.25">
      <c r="A14" s="7">
        <v>6</v>
      </c>
      <c r="B14" s="8" t="s">
        <v>14</v>
      </c>
      <c r="C14" s="8" t="s">
        <v>11</v>
      </c>
      <c r="D14" s="7">
        <v>0.72</v>
      </c>
      <c r="E14" s="7">
        <f>5038.4</f>
        <v>5038.3999999999996</v>
      </c>
      <c r="F14" s="4"/>
    </row>
    <row r="15" spans="1:6" s="1" customFormat="1" ht="31.5" x14ac:dyDescent="0.25">
      <c r="A15" s="7">
        <v>7</v>
      </c>
      <c r="B15" s="8" t="s">
        <v>60</v>
      </c>
      <c r="C15" s="8" t="s">
        <v>26</v>
      </c>
      <c r="D15" s="7">
        <f>0.6+0.2</f>
        <v>0.8</v>
      </c>
      <c r="E15" s="7">
        <f>7199.6+2540.4</f>
        <v>9740</v>
      </c>
      <c r="F15" s="4"/>
    </row>
    <row r="16" spans="1:6" s="1" customFormat="1" ht="31.5" x14ac:dyDescent="0.25">
      <c r="A16" s="7">
        <v>8</v>
      </c>
      <c r="B16" s="8" t="s">
        <v>67</v>
      </c>
      <c r="C16" s="8" t="s">
        <v>26</v>
      </c>
      <c r="D16" s="7">
        <f>0.2</f>
        <v>0.2</v>
      </c>
      <c r="E16" s="7">
        <f>3971.8</f>
        <v>3971.8</v>
      </c>
      <c r="F16" s="4"/>
    </row>
    <row r="17" spans="1:6" s="1" customFormat="1" ht="31.5" x14ac:dyDescent="0.25">
      <c r="A17" s="7">
        <v>9</v>
      </c>
      <c r="B17" s="8" t="s">
        <v>37</v>
      </c>
      <c r="C17" s="8" t="s">
        <v>38</v>
      </c>
      <c r="D17" s="7">
        <f>0.02+0.02</f>
        <v>0.04</v>
      </c>
      <c r="E17" s="7">
        <f>283.8+283.8</f>
        <v>567.6</v>
      </c>
      <c r="F17" s="4"/>
    </row>
    <row r="18" spans="1:6" s="1" customFormat="1" ht="78.75" x14ac:dyDescent="0.25">
      <c r="A18" s="7">
        <v>10</v>
      </c>
      <c r="B18" s="8" t="s">
        <v>20</v>
      </c>
      <c r="C18" s="8" t="s">
        <v>21</v>
      </c>
      <c r="D18" s="7">
        <f>0.9783</f>
        <v>0.97829999999999995</v>
      </c>
      <c r="E18" s="7">
        <f>10220+3451.6+3451.6+3451.6+3710+3710+3710+3973.4+3973.4+3973.4</f>
        <v>43625</v>
      </c>
      <c r="F18" s="4"/>
    </row>
    <row r="19" spans="1:6" s="1" customFormat="1" ht="31.5" x14ac:dyDescent="0.25">
      <c r="A19" s="7">
        <v>11</v>
      </c>
      <c r="B19" s="8" t="s">
        <v>22</v>
      </c>
      <c r="C19" s="8" t="s">
        <v>23</v>
      </c>
      <c r="D19" s="7">
        <f>0.05+0.02+0.02+0.02+0.01+0.02+0.01+0.02</f>
        <v>0.17</v>
      </c>
      <c r="E19" s="7">
        <f>2602.8+1058.8+1058.8+1058.8+570.6+1217.8+609.4+1217.8</f>
        <v>9394.8000000000011</v>
      </c>
      <c r="F19" s="4"/>
    </row>
    <row r="20" spans="1:6" s="1" customFormat="1" ht="47.25" x14ac:dyDescent="0.25">
      <c r="A20" s="7">
        <v>12</v>
      </c>
      <c r="B20" s="8" t="s">
        <v>27</v>
      </c>
      <c r="C20" s="8" t="s">
        <v>11</v>
      </c>
      <c r="D20" s="7">
        <f>0.03+0.05</f>
        <v>0.08</v>
      </c>
      <c r="E20" s="7">
        <f>876.6+1458.2</f>
        <v>2334.8000000000002</v>
      </c>
      <c r="F20" s="4"/>
    </row>
    <row r="21" spans="1:6" s="1" customFormat="1" ht="31.5" x14ac:dyDescent="0.25">
      <c r="A21" s="7">
        <v>13</v>
      </c>
      <c r="B21" s="8" t="s">
        <v>73</v>
      </c>
      <c r="C21" s="8" t="s">
        <v>62</v>
      </c>
      <c r="D21" s="7">
        <v>0.01</v>
      </c>
      <c r="E21" s="7">
        <f>908.6</f>
        <v>908.6</v>
      </c>
      <c r="F21" s="4"/>
    </row>
    <row r="22" spans="1:6" s="1" customFormat="1" ht="31.5" x14ac:dyDescent="0.25">
      <c r="A22" s="7">
        <v>14</v>
      </c>
      <c r="B22" s="8" t="s">
        <v>61</v>
      </c>
      <c r="C22" s="8" t="s">
        <v>62</v>
      </c>
      <c r="D22" s="7">
        <f>0.01</f>
        <v>0.01</v>
      </c>
      <c r="E22" s="7">
        <f>1069.4</f>
        <v>1069.4000000000001</v>
      </c>
      <c r="F22" s="4"/>
    </row>
    <row r="23" spans="1:6" s="1" customFormat="1" ht="78.75" x14ac:dyDescent="0.25">
      <c r="A23" s="7">
        <v>15</v>
      </c>
      <c r="B23" s="8" t="s">
        <v>42</v>
      </c>
      <c r="C23" s="8" t="s">
        <v>43</v>
      </c>
      <c r="D23" s="7">
        <v>0.04</v>
      </c>
      <c r="E23" s="7">
        <f>697</f>
        <v>697</v>
      </c>
      <c r="F23" s="4"/>
    </row>
    <row r="24" spans="1:6" ht="15.75" x14ac:dyDescent="0.25">
      <c r="A24" s="7"/>
      <c r="B24" s="8"/>
      <c r="C24" s="8"/>
      <c r="D24" s="7"/>
      <c r="E24" s="9">
        <f>SUM(E9:E23)</f>
        <v>227498.99999999997</v>
      </c>
      <c r="F24" s="4"/>
    </row>
    <row r="25" spans="1:6" ht="15.75" x14ac:dyDescent="0.25">
      <c r="A25" s="7"/>
      <c r="B25" s="12" t="s">
        <v>10</v>
      </c>
      <c r="C25" s="8"/>
      <c r="D25" s="7"/>
      <c r="E25" s="7"/>
      <c r="F25" s="4"/>
    </row>
    <row r="26" spans="1:6" ht="31.5" x14ac:dyDescent="0.25">
      <c r="A26" s="7">
        <v>1</v>
      </c>
      <c r="B26" s="8" t="s">
        <v>58</v>
      </c>
      <c r="C26" s="8" t="s">
        <v>12</v>
      </c>
      <c r="D26" s="7">
        <f>0.01+0.01+0.01+0.04</f>
        <v>7.0000000000000007E-2</v>
      </c>
      <c r="E26" s="7">
        <f>779.2+986.4+986.4+3385.8</f>
        <v>6137.8</v>
      </c>
      <c r="F26" s="4"/>
    </row>
    <row r="27" spans="1:6" s="1" customFormat="1" ht="31.5" x14ac:dyDescent="0.25">
      <c r="A27" s="7">
        <v>2</v>
      </c>
      <c r="B27" s="8" t="s">
        <v>65</v>
      </c>
      <c r="C27" s="8" t="s">
        <v>62</v>
      </c>
      <c r="D27" s="7">
        <v>0.01</v>
      </c>
      <c r="E27" s="7">
        <f>3521</f>
        <v>3521</v>
      </c>
      <c r="F27" s="4"/>
    </row>
    <row r="28" spans="1:6" s="1" customFormat="1" ht="15.75" x14ac:dyDescent="0.25">
      <c r="A28" s="7">
        <v>3</v>
      </c>
      <c r="B28" s="8" t="s">
        <v>17</v>
      </c>
      <c r="C28" s="8" t="s">
        <v>18</v>
      </c>
      <c r="D28" s="7">
        <f>4</f>
        <v>4</v>
      </c>
      <c r="E28" s="7">
        <f>4471.8</f>
        <v>4471.8</v>
      </c>
      <c r="F28" s="4"/>
    </row>
    <row r="29" spans="1:6" s="1" customFormat="1" ht="31.5" x14ac:dyDescent="0.25">
      <c r="A29" s="7">
        <v>4</v>
      </c>
      <c r="B29" s="8" t="s">
        <v>69</v>
      </c>
      <c r="C29" s="8" t="s">
        <v>12</v>
      </c>
      <c r="D29" s="7">
        <f>0.01</f>
        <v>0.01</v>
      </c>
      <c r="E29" s="7">
        <f>26706</f>
        <v>26706</v>
      </c>
      <c r="F29" s="4"/>
    </row>
    <row r="30" spans="1:6" s="1" customFormat="1" ht="15.75" x14ac:dyDescent="0.25">
      <c r="A30" s="7">
        <v>5</v>
      </c>
      <c r="B30" s="8" t="s">
        <v>70</v>
      </c>
      <c r="C30" s="8" t="s">
        <v>18</v>
      </c>
      <c r="D30" s="7">
        <f>3</f>
        <v>3</v>
      </c>
      <c r="E30" s="7">
        <f>167.6</f>
        <v>167.6</v>
      </c>
      <c r="F30" s="4"/>
    </row>
    <row r="31" spans="1:6" s="1" customFormat="1" ht="15.75" x14ac:dyDescent="0.25">
      <c r="A31" s="7">
        <v>6</v>
      </c>
      <c r="B31" s="8" t="s">
        <v>71</v>
      </c>
      <c r="C31" s="8" t="s">
        <v>18</v>
      </c>
      <c r="D31" s="7">
        <f>3</f>
        <v>3</v>
      </c>
      <c r="E31" s="7">
        <f>2257.6</f>
        <v>2257.6</v>
      </c>
      <c r="F31" s="4"/>
    </row>
    <row r="32" spans="1:6" s="1" customFormat="1" ht="47.25" x14ac:dyDescent="0.25">
      <c r="A32" s="7">
        <v>7</v>
      </c>
      <c r="B32" s="8" t="s">
        <v>74</v>
      </c>
      <c r="C32" s="8" t="s">
        <v>11</v>
      </c>
      <c r="D32" s="7">
        <f>0.02</f>
        <v>0.02</v>
      </c>
      <c r="E32" s="7">
        <f>3781.6</f>
        <v>3781.6</v>
      </c>
      <c r="F32" s="4"/>
    </row>
    <row r="33" spans="1:6" s="1" customFormat="1" ht="47.25" x14ac:dyDescent="0.25">
      <c r="A33" s="7">
        <v>8</v>
      </c>
      <c r="B33" s="8" t="s">
        <v>68</v>
      </c>
      <c r="C33" s="8" t="s">
        <v>11</v>
      </c>
      <c r="D33" s="7">
        <f>0.015</f>
        <v>1.4999999999999999E-2</v>
      </c>
      <c r="E33" s="7">
        <f>3349.6</f>
        <v>3349.6</v>
      </c>
      <c r="F33" s="4"/>
    </row>
    <row r="34" spans="1:6" s="1" customFormat="1" ht="94.5" x14ac:dyDescent="0.25">
      <c r="A34" s="7">
        <v>9</v>
      </c>
      <c r="B34" s="8" t="s">
        <v>75</v>
      </c>
      <c r="C34" s="8" t="s">
        <v>76</v>
      </c>
      <c r="D34" s="7">
        <f>0.02</f>
        <v>0.02</v>
      </c>
      <c r="E34" s="7">
        <f>1688.2</f>
        <v>1688.2</v>
      </c>
      <c r="F34" s="4"/>
    </row>
    <row r="35" spans="1:6" s="1" customFormat="1" ht="47.25" x14ac:dyDescent="0.25">
      <c r="A35" s="7">
        <v>10</v>
      </c>
      <c r="B35" s="8" t="s">
        <v>66</v>
      </c>
      <c r="C35" s="8" t="s">
        <v>53</v>
      </c>
      <c r="D35" s="7">
        <f>0.08</f>
        <v>0.08</v>
      </c>
      <c r="E35" s="7">
        <f>5562.8</f>
        <v>5562.8</v>
      </c>
      <c r="F35" s="4"/>
    </row>
    <row r="36" spans="1:6" s="1" customFormat="1" ht="78.75" x14ac:dyDescent="0.25">
      <c r="A36" s="7">
        <v>11</v>
      </c>
      <c r="B36" s="8" t="s">
        <v>59</v>
      </c>
      <c r="C36" s="8" t="s">
        <v>47</v>
      </c>
      <c r="D36" s="7">
        <f>0.1</f>
        <v>0.1</v>
      </c>
      <c r="E36" s="7">
        <f>4643.4</f>
        <v>4643.3999999999996</v>
      </c>
      <c r="F36" s="4"/>
    </row>
    <row r="37" spans="1:6" s="1" customFormat="1" ht="78.75" x14ac:dyDescent="0.25">
      <c r="A37" s="7">
        <v>12</v>
      </c>
      <c r="B37" s="8" t="s">
        <v>63</v>
      </c>
      <c r="C37" s="8" t="s">
        <v>47</v>
      </c>
      <c r="D37" s="7">
        <f>0.02</f>
        <v>0.02</v>
      </c>
      <c r="E37" s="7">
        <f>947.8</f>
        <v>947.8</v>
      </c>
      <c r="F37" s="4"/>
    </row>
    <row r="38" spans="1:6" s="1" customFormat="1" ht="78.75" x14ac:dyDescent="0.25">
      <c r="A38" s="7">
        <v>13</v>
      </c>
      <c r="B38" s="8" t="s">
        <v>48</v>
      </c>
      <c r="C38" s="8" t="s">
        <v>47</v>
      </c>
      <c r="D38" s="7">
        <f>0.0276</f>
        <v>2.76E-2</v>
      </c>
      <c r="E38" s="7">
        <f>1590.2</f>
        <v>1590.2</v>
      </c>
      <c r="F38" s="4"/>
    </row>
    <row r="39" spans="1:6" s="1" customFormat="1" ht="15.75" x14ac:dyDescent="0.25">
      <c r="A39" s="7">
        <v>14</v>
      </c>
      <c r="B39" s="8" t="s">
        <v>50</v>
      </c>
      <c r="C39" s="8" t="s">
        <v>12</v>
      </c>
      <c r="D39" s="7">
        <v>0.01</v>
      </c>
      <c r="E39" s="7">
        <f>218.8</f>
        <v>218.8</v>
      </c>
      <c r="F39" s="4"/>
    </row>
    <row r="40" spans="1:6" s="1" customFormat="1" ht="31.5" x14ac:dyDescent="0.25">
      <c r="A40" s="7">
        <v>15</v>
      </c>
      <c r="B40" s="8" t="s">
        <v>40</v>
      </c>
      <c r="C40" s="8" t="s">
        <v>41</v>
      </c>
      <c r="D40" s="7">
        <f>1</f>
        <v>1</v>
      </c>
      <c r="E40" s="7">
        <f>1109.4</f>
        <v>1109.4000000000001</v>
      </c>
      <c r="F40" s="4"/>
    </row>
    <row r="41" spans="1:6" s="1" customFormat="1" ht="15.75" x14ac:dyDescent="0.25">
      <c r="A41" s="7">
        <v>16</v>
      </c>
      <c r="B41" s="8" t="s">
        <v>56</v>
      </c>
      <c r="C41" s="8" t="s">
        <v>57</v>
      </c>
      <c r="D41" s="7">
        <f>0.01</f>
        <v>0.01</v>
      </c>
      <c r="E41" s="7">
        <f>1950.2</f>
        <v>1950.2</v>
      </c>
      <c r="F41" s="4"/>
    </row>
    <row r="42" spans="1:6" s="1" customFormat="1" ht="78.75" x14ac:dyDescent="0.25">
      <c r="A42" s="7">
        <v>17</v>
      </c>
      <c r="B42" s="8" t="s">
        <v>64</v>
      </c>
      <c r="C42" s="8" t="s">
        <v>47</v>
      </c>
      <c r="D42" s="7">
        <f>0.01</f>
        <v>0.01</v>
      </c>
      <c r="E42" s="7">
        <f>128.6</f>
        <v>128.6</v>
      </c>
      <c r="F42" s="4"/>
    </row>
    <row r="43" spans="1:6" s="1" customFormat="1" ht="47.25" x14ac:dyDescent="0.25">
      <c r="A43" s="7">
        <v>18</v>
      </c>
      <c r="B43" s="8" t="s">
        <v>72</v>
      </c>
      <c r="C43" s="8" t="s">
        <v>46</v>
      </c>
      <c r="D43" s="7">
        <f>8.55</f>
        <v>8.5500000000000007</v>
      </c>
      <c r="E43" s="7">
        <f>29044.8</f>
        <v>29044.799999999999</v>
      </c>
      <c r="F43" s="4"/>
    </row>
    <row r="44" spans="1:6" s="1" customFormat="1" ht="15.75" x14ac:dyDescent="0.25">
      <c r="A44" s="7">
        <v>19</v>
      </c>
      <c r="B44" s="8" t="s">
        <v>51</v>
      </c>
      <c r="C44" s="8" t="s">
        <v>52</v>
      </c>
      <c r="D44" s="7">
        <f>1</f>
        <v>1</v>
      </c>
      <c r="E44" s="7">
        <f>2469.2</f>
        <v>2469.1999999999998</v>
      </c>
      <c r="F44" s="4"/>
    </row>
    <row r="45" spans="1:6" s="1" customFormat="1" ht="15.75" x14ac:dyDescent="0.25">
      <c r="A45" s="7">
        <v>20</v>
      </c>
      <c r="B45" s="8" t="s">
        <v>44</v>
      </c>
      <c r="C45" s="8" t="s">
        <v>45</v>
      </c>
      <c r="D45" s="7">
        <f>240+5+70</f>
        <v>315</v>
      </c>
      <c r="E45" s="7">
        <f>7999+250+3500</f>
        <v>11749</v>
      </c>
      <c r="F45" s="4"/>
    </row>
    <row r="46" spans="1:6" s="1" customFormat="1" ht="15.75" x14ac:dyDescent="0.25">
      <c r="A46" s="7"/>
      <c r="B46" s="8"/>
      <c r="C46" s="8"/>
      <c r="D46" s="7"/>
      <c r="E46" s="9">
        <f>SUM(E26:E45)</f>
        <v>111495.4</v>
      </c>
      <c r="F46" s="4"/>
    </row>
    <row r="47" spans="1:6" ht="15.75" x14ac:dyDescent="0.25">
      <c r="A47" s="7"/>
      <c r="B47" s="8" t="s">
        <v>8</v>
      </c>
      <c r="C47" s="7"/>
      <c r="D47" s="7"/>
      <c r="E47" s="9">
        <f>E24+E46</f>
        <v>338994.39999999997</v>
      </c>
      <c r="F47" s="4"/>
    </row>
    <row r="48" spans="1:6" ht="15.75" x14ac:dyDescent="0.25">
      <c r="A48" s="7"/>
      <c r="B48" s="8"/>
      <c r="C48" s="7"/>
      <c r="D48" s="7"/>
      <c r="E48" s="7"/>
      <c r="F48" s="4"/>
    </row>
    <row r="49" spans="1:10" ht="15.75" x14ac:dyDescent="0.25">
      <c r="A49" s="10"/>
      <c r="B49" s="10"/>
      <c r="C49" s="10"/>
      <c r="D49" s="10"/>
      <c r="E49" s="10"/>
      <c r="F49" s="4"/>
      <c r="J49" t="s">
        <v>30</v>
      </c>
    </row>
    <row r="50" spans="1:10" ht="15.75" x14ac:dyDescent="0.25">
      <c r="A50" s="10"/>
      <c r="B50" s="10" t="s">
        <v>15</v>
      </c>
      <c r="C50" s="10" t="s">
        <v>32</v>
      </c>
      <c r="D50" s="10"/>
      <c r="E50" s="10"/>
      <c r="F50" s="1"/>
    </row>
    <row r="51" spans="1:10" x14ac:dyDescent="0.25">
      <c r="A51" s="2"/>
      <c r="B51" s="2"/>
      <c r="C51" s="2"/>
      <c r="D51" s="2"/>
      <c r="E51" s="2"/>
      <c r="F51" s="1"/>
    </row>
    <row r="52" spans="1:10" x14ac:dyDescent="0.25">
      <c r="A52" s="2"/>
      <c r="B52" s="2"/>
      <c r="C52" s="2"/>
      <c r="D52" s="2"/>
      <c r="E52" s="2"/>
      <c r="F52" s="1"/>
    </row>
    <row r="53" spans="1:10" x14ac:dyDescent="0.25">
      <c r="A53" s="2"/>
      <c r="B53" s="2" t="s">
        <v>16</v>
      </c>
      <c r="C53" s="2"/>
      <c r="D53" s="14"/>
      <c r="E53" s="2"/>
      <c r="F53" s="13"/>
      <c r="G53" s="13"/>
    </row>
    <row r="54" spans="1:10" x14ac:dyDescent="0.25">
      <c r="A54" s="2"/>
      <c r="B54" s="2"/>
      <c r="C54" s="2"/>
      <c r="D54" s="2"/>
      <c r="E54" s="2"/>
      <c r="F54" s="13"/>
      <c r="G54" s="13"/>
    </row>
    <row r="55" spans="1:10" x14ac:dyDescent="0.25">
      <c r="A55" s="2"/>
      <c r="B55" s="2"/>
      <c r="C55" s="2" t="s">
        <v>33</v>
      </c>
      <c r="D55" s="14">
        <f>5005.2+10758.8+4574+5801.6+154388.2+5398+4498.2+8891+6889+7499.4+5268.4+8527.2</f>
        <v>227499.00000000003</v>
      </c>
      <c r="E55" s="14"/>
      <c r="F55" s="13"/>
      <c r="G55" s="13"/>
    </row>
    <row r="56" spans="1:10" x14ac:dyDescent="0.25">
      <c r="A56" s="2"/>
      <c r="B56" s="2"/>
      <c r="C56" s="2" t="s">
        <v>34</v>
      </c>
      <c r="D56" s="2">
        <f>10247.4+2950.2+0+6835+10524.2+10193.2+30055.6+2425.2+0+29294.8+8969.8</f>
        <v>111495.40000000001</v>
      </c>
      <c r="E56" s="2"/>
    </row>
    <row r="57" spans="1:10" x14ac:dyDescent="0.25">
      <c r="A57" s="2"/>
      <c r="B57" s="2"/>
      <c r="C57" s="2"/>
      <c r="D57" s="14">
        <f>D55+D56</f>
        <v>338994.4</v>
      </c>
      <c r="E57" s="14"/>
      <c r="F57" t="s">
        <v>28</v>
      </c>
    </row>
    <row r="58" spans="1:10" x14ac:dyDescent="0.25">
      <c r="A58" s="2"/>
      <c r="B58" s="2"/>
      <c r="C58" s="2" t="s">
        <v>35</v>
      </c>
      <c r="D58" s="14">
        <f>15252.6+13709+4574+12636.6+164912.4+15591.2+4498.2+38946.6+9314.2+7499.4+34563.2+17497</f>
        <v>338994.4</v>
      </c>
      <c r="E58" s="2"/>
    </row>
    <row r="59" spans="1:10" x14ac:dyDescent="0.25">
      <c r="A59" s="2"/>
      <c r="B59" s="2"/>
      <c r="C59" s="2"/>
      <c r="D59" s="2"/>
      <c r="E59" s="2"/>
    </row>
    <row r="60" spans="1:10" x14ac:dyDescent="0.25">
      <c r="A60" s="2"/>
      <c r="B60" s="2"/>
      <c r="C60" s="2"/>
      <c r="D60" s="2"/>
      <c r="E60" s="2"/>
    </row>
    <row r="1090" spans="7:7" x14ac:dyDescent="0.25">
      <c r="G1090" t="s">
        <v>31</v>
      </c>
    </row>
    <row r="1092" spans="7:7" x14ac:dyDescent="0.25">
      <c r="G1092" t="s">
        <v>28</v>
      </c>
    </row>
  </sheetData>
  <pageMargins left="0.78740157480314965" right="0.31496062992125984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2023-01-23T12:44:45Z</cp:lastPrinted>
  <dcterms:created xsi:type="dcterms:W3CDTF">2016-09-29T06:37:31Z</dcterms:created>
  <dcterms:modified xsi:type="dcterms:W3CDTF">2023-01-23T12:45:36Z</dcterms:modified>
</cp:coreProperties>
</file>