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2" i="1" l="1"/>
  <c r="E11" i="1"/>
  <c r="D11" i="1"/>
  <c r="E18" i="1"/>
  <c r="D18" i="1"/>
  <c r="E19" i="1"/>
  <c r="D19" i="1"/>
  <c r="E17" i="1"/>
  <c r="D49" i="1"/>
  <c r="D47" i="1"/>
  <c r="D46" i="1"/>
  <c r="E36" i="1" l="1"/>
  <c r="D36" i="1"/>
  <c r="E22" i="1" l="1"/>
  <c r="D22" i="1"/>
  <c r="E16" i="1"/>
  <c r="D16" i="1"/>
  <c r="E15" i="1" l="1"/>
  <c r="D15" i="1"/>
  <c r="E35" i="1" l="1"/>
  <c r="D35" i="1"/>
  <c r="E28" i="1"/>
  <c r="D28" i="1"/>
  <c r="E27" i="1"/>
  <c r="E26" i="1"/>
  <c r="D26" i="1"/>
  <c r="E25" i="1"/>
  <c r="E23" i="1"/>
  <c r="D23" i="1"/>
  <c r="E29" i="1" l="1"/>
  <c r="D29" i="1"/>
  <c r="E34" i="1"/>
  <c r="D34" i="1"/>
  <c r="E33" i="1"/>
  <c r="D33" i="1"/>
  <c r="E10" i="1"/>
  <c r="D10" i="1"/>
  <c r="E14" i="1"/>
  <c r="E13" i="1"/>
  <c r="E31" i="1"/>
  <c r="D31" i="1"/>
  <c r="E30" i="1"/>
  <c r="D30" i="1"/>
  <c r="E24" i="1"/>
  <c r="D24" i="1"/>
  <c r="E32" i="1"/>
  <c r="D32" i="1"/>
  <c r="E20" i="1" l="1"/>
  <c r="E37" i="1"/>
  <c r="D48" i="1"/>
  <c r="E38" i="1" l="1"/>
</calcChain>
</file>

<file path=xl/sharedStrings.xml><?xml version="1.0" encoding="utf-8"?>
<sst xmlns="http://schemas.openxmlformats.org/spreadsheetml/2006/main" count="74" uniqueCount="64">
  <si>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</si>
  <si>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</si>
  <si>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</si>
  <si>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</si>
  <si>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</si>
  <si>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</si>
  <si>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</si>
  <si>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</si>
  <si>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</si>
  <si>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</si>
  <si>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</si>
  <si>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</si>
  <si>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</si>
  <si>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</si>
  <si>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</si>
  <si>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</si>
  <si>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</si>
  <si>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</si>
  <si>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</si>
  <si>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</si>
  <si>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</si>
  <si>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</si>
  <si>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</si>
  <si>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</si>
  <si>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</si>
  <si>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</si>
  <si>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</si>
  <si>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</si>
  <si>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10 фильтров</t>
  </si>
  <si>
    <t>Очистка канализационной сети внутренней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</si>
  <si>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</si>
  <si>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</si>
  <si>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</si>
  <si>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</si>
  <si>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</si>
  <si>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</si>
  <si>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</si>
  <si>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</si>
  <si>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Прочистка фильтров ЦО диам.50мм</t>
  </si>
  <si>
    <t xml:space="preserve">                                        по Пролетарскому проспекту</t>
  </si>
  <si>
    <t>Проверка на прогрев отопительных приборов с регулировкой</t>
  </si>
  <si>
    <t>100 приборов</t>
  </si>
  <si>
    <t>Ремонт силового предохранительного шкафа</t>
  </si>
  <si>
    <t>Окраска масляными составами ранее окрашенных поверхностей труб стальных за 2 раза</t>
  </si>
  <si>
    <t>Смена кранов на шаровые краны диам.15,25 мм</t>
  </si>
  <si>
    <t>100м2 отремонтированной поверхности</t>
  </si>
  <si>
    <t>Окраска водно-дисперсионными акриловыми составами улучшенная по штукатурке стен</t>
  </si>
  <si>
    <t xml:space="preserve">   </t>
  </si>
  <si>
    <t>имущества МКД, выполненных за 2022  года на жилом доме № 2</t>
  </si>
  <si>
    <t>100шт.</t>
  </si>
  <si>
    <t>100м</t>
  </si>
  <si>
    <t>Контейнер ТКО-0,4м3 с крышкой</t>
  </si>
  <si>
    <t>Короба пластмассовые шириной до 63мм</t>
  </si>
  <si>
    <t>Окраска масляными составами ранее окрашенных больших металлических поверхностей(кроме крыш)  за 2 раза</t>
  </si>
  <si>
    <t>Окраска масляными составами ранее окрашенных санитарно-технических приборов  за 2 раза</t>
  </si>
  <si>
    <t>Ремонт групповых щитков на лестничной клетке без ремонта автоматов</t>
  </si>
  <si>
    <t>Ремонт штукатурки гладких фасадов по камню и бетону с земли и лесов</t>
  </si>
  <si>
    <t>Огрунтовка ранее окрашенных фасадов под окраску перхлорвиниловыми красками простых с земли и лесов</t>
  </si>
  <si>
    <t>Шпатлевка ранее окрашенных фасадов под окраску перхлорвиниловыми красками</t>
  </si>
  <si>
    <t>100м2 обработанной поверхности</t>
  </si>
  <si>
    <t>Окраска перхлорвиниловыми красками по подготовленной поверхности фасадов простых за 2 раза с земли и лесов</t>
  </si>
  <si>
    <t>1шт</t>
  </si>
  <si>
    <t>Ремонт приемного клапана мусорпровода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</si>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</sst>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2"/>
  <sheetViews>
    <sheetView tabSelected="1" topLeftCell="A31" zoomScale="112" zoomScaleNormal="112" workbookViewId="0">
      <selection activeCell="A44" sqref="A1:E44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21</v>
      </c>
      <c r="C3" s="3"/>
      <c r="D3" s="3"/>
      <c r="E3" s="3"/>
      <c r="F3" s="1"/>
    </row>
    <row r="4" spans="1:6" ht="15.75" x14ac:dyDescent="0.25">
      <c r="A4" s="4"/>
      <c r="B4" s="3" t="s">
        <v>48</v>
      </c>
      <c r="C4" s="3"/>
      <c r="D4" s="3"/>
      <c r="E4" s="3"/>
      <c r="F4" s="1"/>
    </row>
    <row r="5" spans="1:6" ht="15.75" x14ac:dyDescent="0.25">
      <c r="A5" s="4"/>
      <c r="B5" s="3" t="s">
        <v>39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0.02</f>
        <v>0.02</v>
      </c>
      <c r="E10" s="7">
        <f>123</f>
        <v>123</v>
      </c>
      <c r="F10" s="4"/>
    </row>
    <row r="11" spans="1:6" ht="15.75" x14ac:dyDescent="0.25">
      <c r="A11" s="7">
        <v>2</v>
      </c>
      <c r="B11" s="8" t="s">
        <v>37</v>
      </c>
      <c r="C11" s="8" t="s">
        <v>13</v>
      </c>
      <c r="D11" s="7">
        <f>0.08+0.02+0.03+0.02+0.03+0.03+0.04+0.03+0.03+0.02</f>
        <v>0.33000000000000007</v>
      </c>
      <c r="E11" s="7">
        <f>1344.4+293.4+438+293+450.4+450.4+600+462.4+462.4+308.8</f>
        <v>5103.2</v>
      </c>
      <c r="F11" s="4"/>
    </row>
    <row r="12" spans="1:6" s="1" customFormat="1" ht="47.25" x14ac:dyDescent="0.25">
      <c r="A12" s="7">
        <v>3</v>
      </c>
      <c r="B12" s="8" t="s">
        <v>26</v>
      </c>
      <c r="C12" s="8" t="s">
        <v>27</v>
      </c>
      <c r="D12" s="7">
        <v>0.09</v>
      </c>
      <c r="E12" s="7">
        <f>882.8+297.6+297.6+297.6+319.2+319.2+319.2+340.6+340.6+340.6</f>
        <v>3754.9999999999991</v>
      </c>
      <c r="F12" s="4"/>
    </row>
    <row r="13" spans="1:6" ht="47.25" x14ac:dyDescent="0.25">
      <c r="A13" s="7">
        <v>4</v>
      </c>
      <c r="B13" s="8" t="s">
        <v>15</v>
      </c>
      <c r="C13" s="8" t="s">
        <v>12</v>
      </c>
      <c r="D13" s="7">
        <v>15.15</v>
      </c>
      <c r="E13" s="7">
        <f>104624.8</f>
        <v>104624.8</v>
      </c>
      <c r="F13" s="4"/>
    </row>
    <row r="14" spans="1:6" ht="47.25" x14ac:dyDescent="0.25">
      <c r="A14" s="7">
        <v>5</v>
      </c>
      <c r="B14" s="8" t="s">
        <v>16</v>
      </c>
      <c r="C14" s="8" t="s">
        <v>12</v>
      </c>
      <c r="D14" s="7">
        <v>2.23</v>
      </c>
      <c r="E14" s="7">
        <f>15603.2</f>
        <v>15603.2</v>
      </c>
      <c r="F14" s="4"/>
    </row>
    <row r="15" spans="1:6" s="1" customFormat="1" ht="31.5" x14ac:dyDescent="0.25">
      <c r="A15" s="7">
        <v>6</v>
      </c>
      <c r="B15" s="8" t="s">
        <v>38</v>
      </c>
      <c r="C15" s="8" t="s">
        <v>28</v>
      </c>
      <c r="D15" s="7">
        <f>0.4+0.2</f>
        <v>0.60000000000000009</v>
      </c>
      <c r="E15" s="7">
        <f>4749.4+2540.4</f>
        <v>7289.7999999999993</v>
      </c>
      <c r="F15" s="4"/>
    </row>
    <row r="16" spans="1:6" s="1" customFormat="1" ht="31.5" x14ac:dyDescent="0.25">
      <c r="A16" s="7">
        <v>7</v>
      </c>
      <c r="B16" s="8" t="s">
        <v>40</v>
      </c>
      <c r="C16" s="8" t="s">
        <v>41</v>
      </c>
      <c r="D16" s="7">
        <f>0.06</f>
        <v>0.06</v>
      </c>
      <c r="E16" s="7">
        <f>794.2</f>
        <v>794.2</v>
      </c>
      <c r="F16" s="4"/>
    </row>
    <row r="17" spans="1:6" s="1" customFormat="1" ht="78.75" x14ac:dyDescent="0.25">
      <c r="A17" s="7">
        <v>8</v>
      </c>
      <c r="B17" s="8" t="s">
        <v>22</v>
      </c>
      <c r="C17" s="8" t="s">
        <v>23</v>
      </c>
      <c r="D17" s="7">
        <v>0.90849999999999997</v>
      </c>
      <c r="E17" s="7">
        <f>9487.4+3204.6+3204.6+3204.6+3446.6+3446.6+3446.6+3689.6+3689.6+3689.6</f>
        <v>40509.799999999996</v>
      </c>
      <c r="F17" s="4"/>
    </row>
    <row r="18" spans="1:6" s="1" customFormat="1" ht="31.5" x14ac:dyDescent="0.25">
      <c r="A18" s="7">
        <v>9</v>
      </c>
      <c r="B18" s="8" t="s">
        <v>24</v>
      </c>
      <c r="C18" s="8" t="s">
        <v>25</v>
      </c>
      <c r="D18" s="7">
        <f>0.07+0.01+0.03+0.01+0.02+0.03+0.03+0.02+0.02</f>
        <v>0.23999999999999996</v>
      </c>
      <c r="E18" s="7">
        <f>3653.6+528.4+1586.2+570.6+1137.2+1708+1827.4+1217.8+1217.8</f>
        <v>13446.999999999998</v>
      </c>
      <c r="F18" s="4"/>
    </row>
    <row r="19" spans="1:6" s="1" customFormat="1" ht="47.25" x14ac:dyDescent="0.25">
      <c r="A19" s="7">
        <v>10</v>
      </c>
      <c r="B19" s="8" t="s">
        <v>29</v>
      </c>
      <c r="C19" s="8" t="s">
        <v>12</v>
      </c>
      <c r="D19" s="7">
        <f>0.03+0.05+0.03+0.05+0.05+0.05+0.05+0.05</f>
        <v>0.36</v>
      </c>
      <c r="E19" s="7">
        <f>770.8+1287+771.2+1368.6+1368.6+1458.2+1458.2+1458.2</f>
        <v>9940.8000000000011</v>
      </c>
      <c r="F19" s="4"/>
    </row>
    <row r="20" spans="1:6" ht="15.75" x14ac:dyDescent="0.25">
      <c r="A20" s="7"/>
      <c r="B20" s="8"/>
      <c r="C20" s="8"/>
      <c r="D20" s="7"/>
      <c r="E20" s="9">
        <f>SUM(E10:E19)</f>
        <v>201190.8</v>
      </c>
      <c r="F20" s="4"/>
    </row>
    <row r="21" spans="1:6" ht="15.75" x14ac:dyDescent="0.25">
      <c r="A21" s="7"/>
      <c r="B21" s="12" t="s">
        <v>11</v>
      </c>
      <c r="C21" s="8"/>
      <c r="D21" s="7"/>
      <c r="E21" s="7"/>
      <c r="F21" s="4"/>
    </row>
    <row r="22" spans="1:6" ht="31.5" x14ac:dyDescent="0.25">
      <c r="A22" s="7">
        <v>1</v>
      </c>
      <c r="B22" s="8" t="s">
        <v>44</v>
      </c>
      <c r="C22" s="8" t="s">
        <v>13</v>
      </c>
      <c r="D22" s="7">
        <f>0.04+0.01</f>
        <v>0.05</v>
      </c>
      <c r="E22" s="7">
        <f>3385.8+1265.8</f>
        <v>4651.6000000000004</v>
      </c>
      <c r="F22" s="4"/>
    </row>
    <row r="23" spans="1:6" s="1" customFormat="1" ht="15.75" x14ac:dyDescent="0.25">
      <c r="A23" s="7">
        <v>2</v>
      </c>
      <c r="B23" s="8" t="s">
        <v>19</v>
      </c>
      <c r="C23" s="8" t="s">
        <v>20</v>
      </c>
      <c r="D23" s="7">
        <f>5</f>
        <v>5</v>
      </c>
      <c r="E23" s="7">
        <f>5686</f>
        <v>5686</v>
      </c>
      <c r="F23" s="4"/>
    </row>
    <row r="24" spans="1:6" s="17" customFormat="1" ht="78.75" x14ac:dyDescent="0.25">
      <c r="A24" s="7">
        <v>3</v>
      </c>
      <c r="B24" s="15" t="s">
        <v>46</v>
      </c>
      <c r="C24" s="15" t="s">
        <v>14</v>
      </c>
      <c r="D24" s="14">
        <f>0.63</f>
        <v>0.63</v>
      </c>
      <c r="E24" s="14">
        <f>29247.8</f>
        <v>29247.8</v>
      </c>
      <c r="F24" s="16"/>
    </row>
    <row r="25" spans="1:6" s="17" customFormat="1" ht="94.5" x14ac:dyDescent="0.25">
      <c r="A25" s="7">
        <v>4</v>
      </c>
      <c r="B25" s="15" t="s">
        <v>56</v>
      </c>
      <c r="C25" s="15" t="s">
        <v>45</v>
      </c>
      <c r="D25" s="14">
        <v>0.06</v>
      </c>
      <c r="E25" s="14">
        <f>10134.6</f>
        <v>10134.6</v>
      </c>
      <c r="F25" s="16"/>
    </row>
    <row r="26" spans="1:6" s="17" customFormat="1" ht="94.5" x14ac:dyDescent="0.25">
      <c r="A26" s="7">
        <v>5</v>
      </c>
      <c r="B26" s="15" t="s">
        <v>57</v>
      </c>
      <c r="C26" s="15" t="s">
        <v>45</v>
      </c>
      <c r="D26" s="14">
        <f>1.546</f>
        <v>1.546</v>
      </c>
      <c r="E26" s="14">
        <f>9651.6</f>
        <v>9651.6</v>
      </c>
      <c r="F26" s="16"/>
    </row>
    <row r="27" spans="1:6" s="17" customFormat="1" ht="78.75" x14ac:dyDescent="0.25">
      <c r="A27" s="7">
        <v>6</v>
      </c>
      <c r="B27" s="15" t="s">
        <v>58</v>
      </c>
      <c r="C27" s="15" t="s">
        <v>59</v>
      </c>
      <c r="D27" s="14">
        <v>0.77</v>
      </c>
      <c r="E27" s="14">
        <f>19894.6</f>
        <v>19894.599999999999</v>
      </c>
      <c r="F27" s="16"/>
    </row>
    <row r="28" spans="1:6" s="1" customFormat="1" ht="78.75" x14ac:dyDescent="0.25">
      <c r="A28" s="7">
        <v>7</v>
      </c>
      <c r="B28" s="8" t="s">
        <v>60</v>
      </c>
      <c r="C28" s="8" t="s">
        <v>14</v>
      </c>
      <c r="D28" s="7">
        <f>1.546</f>
        <v>1.546</v>
      </c>
      <c r="E28" s="7">
        <f>31127.2</f>
        <v>31127.200000000001</v>
      </c>
      <c r="F28" s="4"/>
    </row>
    <row r="29" spans="1:6" s="1" customFormat="1" ht="78.75" x14ac:dyDescent="0.25">
      <c r="A29" s="7">
        <v>8</v>
      </c>
      <c r="B29" s="8" t="s">
        <v>43</v>
      </c>
      <c r="C29" s="8" t="s">
        <v>14</v>
      </c>
      <c r="D29" s="7">
        <f>0.0834</f>
        <v>8.3400000000000002E-2</v>
      </c>
      <c r="E29" s="7">
        <f>4804</f>
        <v>4804</v>
      </c>
      <c r="F29" s="4"/>
    </row>
    <row r="30" spans="1:6" s="1" customFormat="1" ht="78.75" x14ac:dyDescent="0.25">
      <c r="A30" s="7">
        <v>9</v>
      </c>
      <c r="B30" s="8" t="s">
        <v>53</v>
      </c>
      <c r="C30" s="8" t="s">
        <v>14</v>
      </c>
      <c r="D30" s="7">
        <f>0.2</f>
        <v>0.2</v>
      </c>
      <c r="E30" s="7">
        <f>13877.4</f>
        <v>13877.4</v>
      </c>
      <c r="F30" s="4"/>
    </row>
    <row r="31" spans="1:6" s="1" customFormat="1" ht="78.75" x14ac:dyDescent="0.25">
      <c r="A31" s="7">
        <v>10</v>
      </c>
      <c r="B31" s="8" t="s">
        <v>54</v>
      </c>
      <c r="C31" s="8" t="s">
        <v>14</v>
      </c>
      <c r="D31" s="7">
        <f>0.02</f>
        <v>0.02</v>
      </c>
      <c r="E31" s="7">
        <f>1172</f>
        <v>1172</v>
      </c>
      <c r="F31" s="4"/>
    </row>
    <row r="32" spans="1:6" s="1" customFormat="1" ht="15.75" x14ac:dyDescent="0.25">
      <c r="A32" s="7">
        <v>11</v>
      </c>
      <c r="B32" s="8" t="s">
        <v>52</v>
      </c>
      <c r="C32" s="8" t="s">
        <v>50</v>
      </c>
      <c r="D32" s="7">
        <f>0.01</f>
        <v>0.01</v>
      </c>
      <c r="E32" s="7">
        <f>335.8</f>
        <v>335.8</v>
      </c>
      <c r="F32" s="4"/>
    </row>
    <row r="33" spans="1:10" s="1" customFormat="1" ht="31.5" x14ac:dyDescent="0.25">
      <c r="A33" s="7">
        <v>12</v>
      </c>
      <c r="B33" s="8" t="s">
        <v>55</v>
      </c>
      <c r="C33" s="8" t="s">
        <v>49</v>
      </c>
      <c r="D33" s="7">
        <f>0.2</f>
        <v>0.2</v>
      </c>
      <c r="E33" s="7">
        <f>19931.8</f>
        <v>19931.8</v>
      </c>
      <c r="F33" s="4"/>
    </row>
    <row r="34" spans="1:10" s="1" customFormat="1" ht="15.75" x14ac:dyDescent="0.25">
      <c r="A34" s="7">
        <v>13</v>
      </c>
      <c r="B34" s="8" t="s">
        <v>42</v>
      </c>
      <c r="C34" s="8" t="s">
        <v>13</v>
      </c>
      <c r="D34" s="7">
        <f>0.01</f>
        <v>0.01</v>
      </c>
      <c r="E34" s="7">
        <f>4596</f>
        <v>4596</v>
      </c>
      <c r="F34" s="4"/>
    </row>
    <row r="35" spans="1:10" s="1" customFormat="1" ht="15.75" x14ac:dyDescent="0.25">
      <c r="A35" s="7">
        <v>14</v>
      </c>
      <c r="B35" s="8" t="s">
        <v>51</v>
      </c>
      <c r="C35" s="8" t="s">
        <v>61</v>
      </c>
      <c r="D35" s="7">
        <f>1</f>
        <v>1</v>
      </c>
      <c r="E35" s="7">
        <f>12177</f>
        <v>12177</v>
      </c>
      <c r="F35" s="4"/>
    </row>
    <row r="36" spans="1:10" s="1" customFormat="1" ht="15.75" x14ac:dyDescent="0.25">
      <c r="A36" s="7">
        <v>15</v>
      </c>
      <c r="B36" s="8" t="s">
        <v>62</v>
      </c>
      <c r="C36" s="8" t="s">
        <v>63</v>
      </c>
      <c r="D36" s="7">
        <f>1</f>
        <v>1</v>
      </c>
      <c r="E36" s="7">
        <f>604.2</f>
        <v>604.20000000000005</v>
      </c>
      <c r="F36" s="4"/>
    </row>
    <row r="37" spans="1:10" s="1" customFormat="1" ht="15.75" x14ac:dyDescent="0.25">
      <c r="A37" s="7"/>
      <c r="B37" s="8"/>
      <c r="C37" s="8"/>
      <c r="D37" s="7"/>
      <c r="E37" s="9">
        <f>SUM(E22:E36)</f>
        <v>167891.6</v>
      </c>
      <c r="F37" s="4"/>
    </row>
    <row r="38" spans="1:10" ht="15.75" x14ac:dyDescent="0.25">
      <c r="A38" s="7"/>
      <c r="B38" s="8" t="s">
        <v>9</v>
      </c>
      <c r="C38" s="7"/>
      <c r="D38" s="7"/>
      <c r="E38" s="9">
        <f>E20+E37</f>
        <v>369082.4</v>
      </c>
      <c r="F38" s="4"/>
    </row>
    <row r="39" spans="1:10" ht="15.75" x14ac:dyDescent="0.25">
      <c r="A39" s="7"/>
      <c r="B39" s="8"/>
      <c r="C39" s="7"/>
      <c r="D39" s="7"/>
      <c r="E39" s="7"/>
      <c r="F39" s="4"/>
    </row>
    <row r="40" spans="1:10" ht="15.75" x14ac:dyDescent="0.25">
      <c r="A40" s="10"/>
      <c r="B40" s="10"/>
      <c r="C40" s="10"/>
      <c r="D40" s="10"/>
      <c r="E40" s="10"/>
      <c r="F40" s="4"/>
      <c r="J40" t="s">
        <v>31</v>
      </c>
    </row>
    <row r="41" spans="1:10" ht="15.75" x14ac:dyDescent="0.25">
      <c r="A41" s="10"/>
      <c r="B41" s="10" t="s">
        <v>17</v>
      </c>
      <c r="C41" s="10" t="s">
        <v>33</v>
      </c>
      <c r="D41" s="10"/>
      <c r="E41" s="10"/>
      <c r="F41" s="1"/>
    </row>
    <row r="42" spans="1:10" x14ac:dyDescent="0.25">
      <c r="A42" s="2"/>
      <c r="B42" s="2"/>
      <c r="C42" s="2"/>
      <c r="D42" s="2"/>
      <c r="E42" s="2"/>
      <c r="F42" s="1"/>
    </row>
    <row r="43" spans="1:10" x14ac:dyDescent="0.25">
      <c r="A43" s="2"/>
      <c r="B43" s="2"/>
      <c r="C43" s="2"/>
      <c r="D43" s="2"/>
      <c r="E43" s="2"/>
      <c r="F43" s="1"/>
    </row>
    <row r="44" spans="1:10" x14ac:dyDescent="0.25">
      <c r="A44" s="2"/>
      <c r="B44" s="2" t="s">
        <v>18</v>
      </c>
      <c r="C44" s="2"/>
      <c r="D44" s="18"/>
      <c r="E44" s="2" t="s">
        <v>47</v>
      </c>
      <c r="F44" s="13"/>
      <c r="G44" s="13"/>
    </row>
    <row r="45" spans="1:10" x14ac:dyDescent="0.25">
      <c r="A45" s="2"/>
      <c r="B45" s="2"/>
      <c r="C45" s="2"/>
      <c r="D45" s="2"/>
      <c r="E45" s="2"/>
      <c r="F45" s="13"/>
      <c r="G45" s="13"/>
    </row>
    <row r="46" spans="1:10" x14ac:dyDescent="0.25">
      <c r="A46" s="2"/>
      <c r="B46" s="2"/>
      <c r="C46" s="2" t="s">
        <v>34</v>
      </c>
      <c r="D46" s="18">
        <f>5534.6+4834.8+4998.8+4566.4+130856+6152.6+6155.4+9262.4+6868+7778.2+7168.6+7015</f>
        <v>201190.80000000002</v>
      </c>
      <c r="E46" s="18"/>
      <c r="F46" s="13"/>
    </row>
    <row r="47" spans="1:10" x14ac:dyDescent="0.25">
      <c r="A47" s="2"/>
      <c r="B47" s="2"/>
      <c r="C47" s="2" t="s">
        <v>35</v>
      </c>
      <c r="D47" s="2">
        <f>0+0+0+44633+32717.6+0+88671+0+1265.8+0+604.2+0</f>
        <v>167891.6</v>
      </c>
      <c r="E47" s="2"/>
    </row>
    <row r="48" spans="1:10" x14ac:dyDescent="0.25">
      <c r="A48" s="2"/>
      <c r="B48" s="2"/>
      <c r="C48" s="2"/>
      <c r="D48" s="18">
        <f>D46+D47</f>
        <v>369082.4</v>
      </c>
      <c r="E48" s="18"/>
    </row>
    <row r="49" spans="1:5" x14ac:dyDescent="0.25">
      <c r="A49" s="2"/>
      <c r="B49" s="2"/>
      <c r="C49" s="2" t="s">
        <v>36</v>
      </c>
      <c r="D49" s="18">
        <f>5534.6+4834.8+4998.8+49199.4+163573.6+6152.6+94826.4+9262.4+8133.8+7778.2+7772.8+7015</f>
        <v>369082.4</v>
      </c>
      <c r="E49" s="2"/>
    </row>
    <row r="50" spans="1:5" x14ac:dyDescent="0.25">
      <c r="A50" s="2"/>
      <c r="B50" s="2"/>
      <c r="C50" s="2"/>
      <c r="D50" s="2"/>
      <c r="E50" s="2"/>
    </row>
    <row r="51" spans="1:5" x14ac:dyDescent="0.25">
      <c r="A51" s="2"/>
      <c r="B51" s="2"/>
      <c r="C51" s="2"/>
      <c r="D51" s="2"/>
      <c r="E51" s="2"/>
    </row>
    <row r="1080" spans="7:7" x14ac:dyDescent="0.25">
      <c r="G1080" t="s">
        <v>32</v>
      </c>
    </row>
    <row r="1082" spans="7:7" x14ac:dyDescent="0.25">
      <c r="G1082" t="s">
        <v>30</v>
      </c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2023-01-23T12:55:29Z</cp:lastPrinted>
  <dcterms:created xsi:type="dcterms:W3CDTF">2016-09-29T06:37:31Z</dcterms:created>
  <dcterms:modified xsi:type="dcterms:W3CDTF">2023-01-23T13:01:31Z</dcterms:modified>
</cp:coreProperties>
</file>