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5" i="1" l="1"/>
  <c r="D35" i="1"/>
  <c r="E12" i="1"/>
  <c r="E11" i="1"/>
  <c r="D11" i="1"/>
  <c r="E18" i="1"/>
  <c r="D18" i="1"/>
  <c r="E19" i="1"/>
  <c r="D19" i="1"/>
  <c r="E17" i="1"/>
  <c r="D48" i="1"/>
  <c r="D46" i="1"/>
  <c r="D45" i="1"/>
  <c r="E28" i="1" l="1"/>
  <c r="E16" i="1" l="1"/>
  <c r="E33" i="1"/>
  <c r="D33" i="1"/>
  <c r="E32" i="1"/>
  <c r="D32" i="1"/>
  <c r="E31" i="1"/>
  <c r="D31" i="1"/>
  <c r="E27" i="1" l="1"/>
  <c r="E25" i="1"/>
  <c r="D25" i="1"/>
  <c r="E26" i="1"/>
  <c r="D26" i="1"/>
  <c r="E21" i="1" l="1"/>
  <c r="D21" i="1"/>
  <c r="D16" i="1" l="1"/>
  <c r="E10" i="1" l="1"/>
  <c r="D10" i="1"/>
  <c r="E34" i="1" l="1"/>
  <c r="D34" i="1"/>
  <c r="E24" i="1" l="1"/>
  <c r="D24" i="1"/>
  <c r="E15" i="1"/>
  <c r="D15" i="1"/>
  <c r="E14" i="1"/>
  <c r="E13" i="1"/>
  <c r="D13" i="1"/>
  <c r="E29" i="1"/>
  <c r="D29" i="1"/>
  <c r="D20" i="1"/>
  <c r="D12" i="1"/>
  <c r="D17" i="1"/>
  <c r="E22" i="1" l="1"/>
  <c r="F35" i="1"/>
  <c r="F34" i="1"/>
  <c r="F33" i="1"/>
  <c r="F30" i="1"/>
  <c r="F29" i="1"/>
  <c r="F24" i="1"/>
  <c r="D47" i="1" l="1"/>
  <c r="E36" i="1" l="1"/>
  <c r="E37" i="1" l="1"/>
</calcChain>
</file>

<file path=xl/sharedStrings.xml><?xml version="1.0" encoding="utf-8"?>
<sst xmlns="http://schemas.openxmlformats.org/spreadsheetml/2006/main" count="71" uniqueCount="62">
  <si>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</si>
  <si>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</si>
  <si>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</si>
  <si>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</si>
  <si>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</si>
  <si>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</si>
  <si>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</si>
  <si>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</si>
  <si>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накаливания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</si>
  <si>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</si>
  <si>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</si>
  <si>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</si>
  <si>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</si>
  <si>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</si>
  <si>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</si>
  <si>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</si>
  <si>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</si>
  <si>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</si>
  <si>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</si>
  <si>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</si>
  <si>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</si>
  <si>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</si>
  <si>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</si>
  <si>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</si>
  <si>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</si>
  <si>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10 фильтров</t>
  </si>
  <si>
    <t>Очистка канализационной сети внутренней</t>
  </si>
  <si>
    <t>,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</si>
  <si>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</si>
  <si>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</si>
  <si>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</si>
  <si>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</si>
  <si>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</si>
  <si>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</si>
  <si>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</si>
  <si>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Проверка на прогрев отопительных приборов с регулировкой</t>
  </si>
  <si>
    <t>100 приб.</t>
  </si>
  <si>
    <t>Прочистка фильтров ЦО диам.50мм</t>
  </si>
  <si>
    <t xml:space="preserve">                                        по улице Пионерская</t>
  </si>
  <si>
    <t>Смена кранов на шаровые краны диам.15мм</t>
  </si>
  <si>
    <t>Чистка крыши от снега</t>
  </si>
  <si>
    <t>м2</t>
  </si>
  <si>
    <t>имущества МКД, выполненных за 2022  года на жилом доме № 33</t>
  </si>
  <si>
    <t>Смена замков накладных</t>
  </si>
  <si>
    <t>100шт приб</t>
  </si>
  <si>
    <t>Ремонт групповых щитков на лестничной клетке без ремонта автоматов</t>
  </si>
  <si>
    <t>Ремонт силового предохранительного шкафа</t>
  </si>
  <si>
    <t>Кронирование дерева,вырубка аварийного дерева</t>
  </si>
  <si>
    <t>шт</t>
  </si>
  <si>
    <t>Смена замков навесных</t>
  </si>
  <si>
    <t>Ремонт и восстановление уплотнения стыков прокладками ПРП в 1 ряд в дверях насухо</t>
  </si>
  <si>
    <t>100м восстановленной герметизации стыков</t>
  </si>
  <si>
    <t xml:space="preserve">Ремонт и восстановление герметизации горизонтальных и вертикальных стыков </t>
  </si>
  <si>
    <t>Смена трубопроводов из полиэтиленовых канализационных труб диаметром до 100мм</t>
  </si>
  <si>
    <t>100м трубопровода с фасонными частями</t>
  </si>
  <si>
    <t>Сборка вручную  мелких конструкций</t>
  </si>
  <si>
    <t>1т конструкций</t>
  </si>
  <si>
    <t>Монтаж кровли из профилированного листа</t>
  </si>
  <si>
    <t>100м2</t>
  </si>
  <si>
    <t>Устройство обрешетки сплошной из фанеры</t>
  </si>
  <si>
    <t>Замена шифера на кровле кв 32</t>
  </si>
  <si>
    <t>услуга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</si>
</sst>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2" fontId="0" fillId="0" borderId="0" xfId="0" applyNumberFormat="1" applyBorder="1"/>
    <xf numFmtId="0" fontId="2" fillId="2" borderId="1" xfId="0" applyFont="1" applyFill="1" applyBorder="1" applyAlignment="1">
      <alignment horizontal="left" vertical="distributed"/>
    </xf>
    <xf numFmtId="1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4"/>
  <sheetViews>
    <sheetView tabSelected="1" zoomScale="142" zoomScaleNormal="142" workbookViewId="0">
      <selection activeCell="E43" sqref="A1:E43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18</v>
      </c>
      <c r="C3" s="3"/>
      <c r="D3" s="3"/>
      <c r="E3" s="3"/>
      <c r="F3" s="1"/>
    </row>
    <row r="4" spans="1:6" ht="15.75" x14ac:dyDescent="0.25">
      <c r="A4" s="4"/>
      <c r="B4" s="3" t="s">
        <v>42</v>
      </c>
      <c r="C4" s="3"/>
      <c r="D4" s="3"/>
      <c r="E4" s="3"/>
      <c r="F4" s="1"/>
    </row>
    <row r="5" spans="1:6" ht="15.75" x14ac:dyDescent="0.25">
      <c r="A5" s="4"/>
      <c r="B5" s="3" t="s">
        <v>38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13</v>
      </c>
      <c r="D10" s="7">
        <f>0.03+0.03</f>
        <v>0.06</v>
      </c>
      <c r="E10" s="7">
        <f>180.6+196</f>
        <v>376.6</v>
      </c>
      <c r="F10" s="4"/>
    </row>
    <row r="11" spans="1:6" ht="15.75" x14ac:dyDescent="0.25">
      <c r="A11" s="7">
        <v>2</v>
      </c>
      <c r="B11" s="8" t="s">
        <v>34</v>
      </c>
      <c r="C11" s="8" t="s">
        <v>13</v>
      </c>
      <c r="D11" s="7">
        <f>0.02+0.03+0.07+0.02+0.02+0.02+0.02+0.03+0.02+0.02</f>
        <v>0.26999999999999996</v>
      </c>
      <c r="E11" s="7">
        <f>363.6+545.4+1021.6+293.4+293.4+300.6+300.6+462.4+308.8+308.8</f>
        <v>4198.6000000000004</v>
      </c>
      <c r="F11" s="4"/>
    </row>
    <row r="12" spans="1:6" s="1" customFormat="1" ht="47.25" x14ac:dyDescent="0.25">
      <c r="A12" s="7">
        <v>3</v>
      </c>
      <c r="B12" s="8" t="s">
        <v>23</v>
      </c>
      <c r="C12" s="8" t="s">
        <v>24</v>
      </c>
      <c r="D12" s="7">
        <f>0.1</f>
        <v>0.1</v>
      </c>
      <c r="E12" s="7">
        <f>324.2+324.2+331.2+331.2+331.2+331.2+356+356+356+380.4+380.4+380.4</f>
        <v>4182.3999999999996</v>
      </c>
      <c r="F12" s="4"/>
    </row>
    <row r="13" spans="1:6" ht="47.25" x14ac:dyDescent="0.25">
      <c r="A13" s="7">
        <v>4</v>
      </c>
      <c r="B13" s="8" t="s">
        <v>14</v>
      </c>
      <c r="C13" s="8" t="s">
        <v>12</v>
      </c>
      <c r="D13" s="7">
        <f>5.84</f>
        <v>5.84</v>
      </c>
      <c r="E13" s="7">
        <f>40330.2</f>
        <v>40330.199999999997</v>
      </c>
      <c r="F13" s="4"/>
    </row>
    <row r="14" spans="1:6" ht="47.25" x14ac:dyDescent="0.25">
      <c r="A14" s="7">
        <v>5</v>
      </c>
      <c r="B14" s="8" t="s">
        <v>15</v>
      </c>
      <c r="C14" s="8" t="s">
        <v>12</v>
      </c>
      <c r="D14" s="7">
        <v>0.1</v>
      </c>
      <c r="E14" s="7">
        <f>698.2</f>
        <v>698.2</v>
      </c>
      <c r="F14" s="4"/>
    </row>
    <row r="15" spans="1:6" s="1" customFormat="1" ht="31.5" x14ac:dyDescent="0.25">
      <c r="A15" s="7">
        <v>6</v>
      </c>
      <c r="B15" s="8" t="s">
        <v>37</v>
      </c>
      <c r="C15" s="8" t="s">
        <v>25</v>
      </c>
      <c r="D15" s="7">
        <f>0.2</f>
        <v>0.2</v>
      </c>
      <c r="E15" s="7">
        <f>2374.6</f>
        <v>2374.6</v>
      </c>
      <c r="F15" s="4"/>
    </row>
    <row r="16" spans="1:6" s="1" customFormat="1" ht="31.5" x14ac:dyDescent="0.25">
      <c r="A16" s="7">
        <v>7</v>
      </c>
      <c r="B16" s="8" t="s">
        <v>35</v>
      </c>
      <c r="C16" s="8" t="s">
        <v>36</v>
      </c>
      <c r="D16" s="7">
        <f>0.04</f>
        <v>0.04</v>
      </c>
      <c r="E16" s="7">
        <f>567.6</f>
        <v>567.6</v>
      </c>
      <c r="F16" s="4"/>
    </row>
    <row r="17" spans="1:7" s="1" customFormat="1" ht="78.75" x14ac:dyDescent="0.25">
      <c r="A17" s="7">
        <v>8</v>
      </c>
      <c r="B17" s="8" t="s">
        <v>19</v>
      </c>
      <c r="C17" s="8" t="s">
        <v>20</v>
      </c>
      <c r="D17" s="7">
        <f>0.8121</f>
        <v>0.81210000000000004</v>
      </c>
      <c r="E17" s="7">
        <f>2808.8+2808.8+2864+2864+2864+2864+3079+3079+3079+3298.6+3298.6+3298.6</f>
        <v>36206.399999999994</v>
      </c>
      <c r="F17" s="4"/>
    </row>
    <row r="18" spans="1:7" s="1" customFormat="1" ht="31.5" x14ac:dyDescent="0.25">
      <c r="A18" s="7">
        <v>9</v>
      </c>
      <c r="B18" s="8" t="s">
        <v>21</v>
      </c>
      <c r="C18" s="8" t="s">
        <v>22</v>
      </c>
      <c r="D18" s="7">
        <f>0.02+0.02+0.02+0.2+0.01+0.02+0.02+0.04+0.02+0.03</f>
        <v>0.4</v>
      </c>
      <c r="E18" s="7">
        <f>1037.2+1037.2+1058.8+1058.8+570.6+1137.2+1137.2+2436.8+1217.8+1827.4</f>
        <v>12518.999999999998</v>
      </c>
      <c r="F18" s="4"/>
    </row>
    <row r="19" spans="1:7" s="1" customFormat="1" ht="47.25" x14ac:dyDescent="0.25">
      <c r="A19" s="7">
        <v>10</v>
      </c>
      <c r="B19" s="8" t="s">
        <v>26</v>
      </c>
      <c r="C19" s="8" t="s">
        <v>12</v>
      </c>
      <c r="D19" s="7">
        <f>0.05+0.05+0.1+0.15+0.05+0.06+0.06+0.1</f>
        <v>0.62</v>
      </c>
      <c r="E19" s="7">
        <f>1244+1244.2+2573+3858.8+1368.6+1751.4+1751.4+2917.6</f>
        <v>16709</v>
      </c>
      <c r="F19" s="4"/>
    </row>
    <row r="20" spans="1:7" s="1" customFormat="1" ht="31.5" x14ac:dyDescent="0.25">
      <c r="A20" s="7">
        <v>11</v>
      </c>
      <c r="B20" s="8" t="s">
        <v>43</v>
      </c>
      <c r="C20" s="8" t="s">
        <v>44</v>
      </c>
      <c r="D20" s="7">
        <f>0.01</f>
        <v>0.01</v>
      </c>
      <c r="E20" s="7">
        <v>1069.4000000000001</v>
      </c>
      <c r="F20" s="4"/>
    </row>
    <row r="21" spans="1:7" s="1" customFormat="1" ht="31.5" x14ac:dyDescent="0.25">
      <c r="A21" s="7">
        <v>12</v>
      </c>
      <c r="B21" s="8" t="s">
        <v>49</v>
      </c>
      <c r="C21" s="8" t="s">
        <v>44</v>
      </c>
      <c r="D21" s="7">
        <f>0.01+0.01</f>
        <v>0.02</v>
      </c>
      <c r="E21" s="7">
        <f>1122.2+1177</f>
        <v>2299.1999999999998</v>
      </c>
      <c r="F21" s="4"/>
    </row>
    <row r="22" spans="1:7" ht="15.75" x14ac:dyDescent="0.25">
      <c r="A22" s="7"/>
      <c r="B22" s="8"/>
      <c r="C22" s="8"/>
      <c r="D22" s="7"/>
      <c r="E22" s="9">
        <f>SUM(E10:E21)</f>
        <v>121531.19999999997</v>
      </c>
      <c r="F22" s="4"/>
      <c r="G22" s="13"/>
    </row>
    <row r="23" spans="1:7" ht="15.75" x14ac:dyDescent="0.25">
      <c r="A23" s="7"/>
      <c r="B23" s="12" t="s">
        <v>11</v>
      </c>
      <c r="C23" s="8"/>
      <c r="D23" s="7"/>
      <c r="E23" s="7"/>
      <c r="F23" s="4"/>
    </row>
    <row r="24" spans="1:7" s="1" customFormat="1" ht="15.75" x14ac:dyDescent="0.25">
      <c r="A24" s="7">
        <v>1</v>
      </c>
      <c r="B24" s="8" t="s">
        <v>39</v>
      </c>
      <c r="C24" s="8" t="s">
        <v>13</v>
      </c>
      <c r="D24" s="7">
        <f>0.07</f>
        <v>7.0000000000000007E-2</v>
      </c>
      <c r="E24" s="7">
        <f>7812.6</f>
        <v>7812.6</v>
      </c>
      <c r="F24" s="4">
        <f>E24/2</f>
        <v>3906.3</v>
      </c>
    </row>
    <row r="25" spans="1:7" s="1" customFormat="1" ht="94.5" x14ac:dyDescent="0.25">
      <c r="A25" s="7">
        <v>2</v>
      </c>
      <c r="B25" s="8" t="s">
        <v>53</v>
      </c>
      <c r="C25" s="8" t="s">
        <v>54</v>
      </c>
      <c r="D25" s="7">
        <f>0.025</f>
        <v>2.5000000000000001E-2</v>
      </c>
      <c r="E25" s="16">
        <f>2975</f>
        <v>2975</v>
      </c>
      <c r="F25" s="4"/>
    </row>
    <row r="26" spans="1:7" s="1" customFormat="1" ht="94.5" x14ac:dyDescent="0.25">
      <c r="A26" s="7">
        <v>3</v>
      </c>
      <c r="B26" s="15" t="s">
        <v>50</v>
      </c>
      <c r="C26" s="15" t="s">
        <v>51</v>
      </c>
      <c r="D26" s="7">
        <f>0.03</f>
        <v>0.03</v>
      </c>
      <c r="E26" s="7">
        <f>703.8</f>
        <v>703.8</v>
      </c>
      <c r="F26" s="4"/>
    </row>
    <row r="27" spans="1:7" s="1" customFormat="1" ht="94.5" x14ac:dyDescent="0.25">
      <c r="A27" s="7">
        <v>4</v>
      </c>
      <c r="B27" s="8" t="s">
        <v>52</v>
      </c>
      <c r="C27" s="8" t="s">
        <v>51</v>
      </c>
      <c r="D27" s="7">
        <v>0.03</v>
      </c>
      <c r="E27" s="7">
        <f>2694.2</f>
        <v>2694.2</v>
      </c>
      <c r="F27" s="4"/>
    </row>
    <row r="28" spans="1:7" s="1" customFormat="1" ht="15.75" x14ac:dyDescent="0.25">
      <c r="A28" s="7">
        <v>5</v>
      </c>
      <c r="B28" s="8" t="s">
        <v>60</v>
      </c>
      <c r="C28" s="8" t="s">
        <v>61</v>
      </c>
      <c r="D28" s="7">
        <v>1</v>
      </c>
      <c r="E28" s="7">
        <f>12465.6</f>
        <v>12465.6</v>
      </c>
      <c r="F28" s="4"/>
    </row>
    <row r="29" spans="1:7" s="1" customFormat="1" ht="31.5" x14ac:dyDescent="0.25">
      <c r="A29" s="7">
        <v>6</v>
      </c>
      <c r="B29" s="8" t="s">
        <v>45</v>
      </c>
      <c r="C29" s="8" t="s">
        <v>13</v>
      </c>
      <c r="D29" s="7">
        <f>0.08</f>
        <v>0.08</v>
      </c>
      <c r="E29" s="7">
        <f>7971</f>
        <v>7971</v>
      </c>
      <c r="F29" s="4">
        <f>E29/1</f>
        <v>7971</v>
      </c>
    </row>
    <row r="30" spans="1:7" s="1" customFormat="1" ht="15.75" x14ac:dyDescent="0.25">
      <c r="A30" s="7">
        <v>7</v>
      </c>
      <c r="B30" s="8" t="s">
        <v>46</v>
      </c>
      <c r="C30" s="8" t="s">
        <v>13</v>
      </c>
      <c r="D30" s="7">
        <v>0.01</v>
      </c>
      <c r="E30" s="7">
        <v>4596</v>
      </c>
      <c r="F30" s="4">
        <f>E30/1</f>
        <v>4596</v>
      </c>
    </row>
    <row r="31" spans="1:7" s="1" customFormat="1" ht="47.25" x14ac:dyDescent="0.25">
      <c r="A31" s="7">
        <v>8</v>
      </c>
      <c r="B31" s="8" t="s">
        <v>55</v>
      </c>
      <c r="C31" s="8" t="s">
        <v>56</v>
      </c>
      <c r="D31" s="7">
        <f>0.02756</f>
        <v>2.7560000000000001E-2</v>
      </c>
      <c r="E31" s="7">
        <f>6445.4</f>
        <v>6445.4</v>
      </c>
      <c r="F31" s="4"/>
    </row>
    <row r="32" spans="1:7" s="1" customFormat="1" ht="15.75" x14ac:dyDescent="0.25">
      <c r="A32" s="7">
        <v>9</v>
      </c>
      <c r="B32" s="8" t="s">
        <v>57</v>
      </c>
      <c r="C32" s="8" t="s">
        <v>58</v>
      </c>
      <c r="D32" s="7">
        <f>0.084</f>
        <v>8.4000000000000005E-2</v>
      </c>
      <c r="E32" s="7">
        <f>6493.4</f>
        <v>6493.4</v>
      </c>
      <c r="F32" s="4"/>
    </row>
    <row r="33" spans="1:10" s="1" customFormat="1" ht="15.75" x14ac:dyDescent="0.25">
      <c r="A33" s="7">
        <v>10</v>
      </c>
      <c r="B33" s="8" t="s">
        <v>59</v>
      </c>
      <c r="C33" s="8" t="s">
        <v>58</v>
      </c>
      <c r="D33" s="7">
        <f>0.084</f>
        <v>8.4000000000000005E-2</v>
      </c>
      <c r="E33" s="7">
        <f>6578.4</f>
        <v>6578.4</v>
      </c>
      <c r="F33" s="4">
        <f>E33/1</f>
        <v>6578.4</v>
      </c>
    </row>
    <row r="34" spans="1:10" s="1" customFormat="1" ht="31.5" x14ac:dyDescent="0.25">
      <c r="A34" s="7">
        <v>11</v>
      </c>
      <c r="B34" s="8" t="s">
        <v>47</v>
      </c>
      <c r="C34" s="8" t="s">
        <v>48</v>
      </c>
      <c r="D34" s="7">
        <f>1</f>
        <v>1</v>
      </c>
      <c r="E34" s="7">
        <f>10000</f>
        <v>10000</v>
      </c>
      <c r="F34" s="4">
        <f>E34/1</f>
        <v>10000</v>
      </c>
    </row>
    <row r="35" spans="1:10" s="1" customFormat="1" ht="15.75" x14ac:dyDescent="0.25">
      <c r="A35" s="7">
        <v>12</v>
      </c>
      <c r="B35" s="8" t="s">
        <v>40</v>
      </c>
      <c r="C35" s="8" t="s">
        <v>41</v>
      </c>
      <c r="D35" s="7">
        <f>196.8+196.8+520</f>
        <v>913.6</v>
      </c>
      <c r="E35" s="7">
        <f>7872+7872+20800</f>
        <v>36544</v>
      </c>
      <c r="F35" s="4">
        <f>E35/1220</f>
        <v>29.954098360655738</v>
      </c>
    </row>
    <row r="36" spans="1:10" s="1" customFormat="1" ht="15.75" x14ac:dyDescent="0.25">
      <c r="A36" s="7"/>
      <c r="B36" s="8"/>
      <c r="C36" s="8"/>
      <c r="D36" s="7"/>
      <c r="E36" s="9">
        <f>SUM(E24:E35)</f>
        <v>105279.4</v>
      </c>
      <c r="F36" s="4"/>
    </row>
    <row r="37" spans="1:10" ht="15.75" x14ac:dyDescent="0.25">
      <c r="A37" s="7"/>
      <c r="B37" s="8" t="s">
        <v>9</v>
      </c>
      <c r="C37" s="7"/>
      <c r="D37" s="7"/>
      <c r="E37" s="9">
        <f>E22+E36</f>
        <v>226810.59999999998</v>
      </c>
      <c r="F37" s="4"/>
    </row>
    <row r="38" spans="1:10" ht="15.75" x14ac:dyDescent="0.25">
      <c r="A38" s="7"/>
      <c r="B38" s="8"/>
      <c r="C38" s="7"/>
      <c r="D38" s="7"/>
      <c r="E38" s="7"/>
      <c r="F38" s="4"/>
    </row>
    <row r="39" spans="1:10" ht="15.75" x14ac:dyDescent="0.25">
      <c r="A39" s="10"/>
      <c r="B39" s="10"/>
      <c r="C39" s="10"/>
      <c r="D39" s="10"/>
      <c r="E39" s="10"/>
      <c r="F39" s="4"/>
      <c r="J39" t="s">
        <v>28</v>
      </c>
    </row>
    <row r="40" spans="1:10" ht="15.75" x14ac:dyDescent="0.25">
      <c r="A40" s="10"/>
      <c r="B40" s="10" t="s">
        <v>16</v>
      </c>
      <c r="C40" s="10" t="s">
        <v>30</v>
      </c>
      <c r="D40" s="10"/>
      <c r="E40" s="10"/>
      <c r="F40" s="1"/>
    </row>
    <row r="41" spans="1:10" x14ac:dyDescent="0.25">
      <c r="A41" s="2"/>
      <c r="B41" s="2"/>
      <c r="C41" s="2"/>
      <c r="D41" s="2"/>
      <c r="E41" s="2"/>
      <c r="F41" s="1"/>
    </row>
    <row r="42" spans="1:10" x14ac:dyDescent="0.25">
      <c r="A42" s="2"/>
      <c r="B42" s="2"/>
      <c r="C42" s="2"/>
      <c r="D42" s="2"/>
      <c r="E42" s="2"/>
      <c r="F42" s="1"/>
    </row>
    <row r="43" spans="1:10" x14ac:dyDescent="0.25">
      <c r="A43" s="2"/>
      <c r="B43" s="2" t="s">
        <v>17</v>
      </c>
      <c r="C43" s="2"/>
      <c r="D43" s="14"/>
      <c r="E43" s="2"/>
      <c r="F43" s="13"/>
      <c r="G43" s="13"/>
    </row>
    <row r="44" spans="1:10" x14ac:dyDescent="0.25">
      <c r="A44" s="2"/>
      <c r="B44" s="2"/>
      <c r="C44" s="2"/>
      <c r="D44" s="2"/>
      <c r="E44" s="2"/>
      <c r="F44" s="13"/>
      <c r="G44" s="13"/>
    </row>
    <row r="45" spans="1:10" x14ac:dyDescent="0.25">
      <c r="A45" s="2"/>
      <c r="B45" s="2"/>
      <c r="C45" s="2" t="s">
        <v>31</v>
      </c>
      <c r="D45" s="14">
        <f>5958.4+5959.8+6789.8+8406.2+4558+47657+5374.2+6191+4872.8+10074.2+6957+8732.8</f>
        <v>121531.2</v>
      </c>
      <c r="E45" s="14"/>
      <c r="F45" s="13"/>
    </row>
    <row r="46" spans="1:10" x14ac:dyDescent="0.25">
      <c r="A46" s="2"/>
      <c r="B46" s="2"/>
      <c r="C46" s="2" t="s">
        <v>32</v>
      </c>
      <c r="D46" s="2">
        <f>0+7872+7872+0+12567+7812.6+10000+0+25890.2+12465.6+20800</f>
        <v>105279.40000000001</v>
      </c>
      <c r="E46" s="2"/>
    </row>
    <row r="47" spans="1:10" x14ac:dyDescent="0.25">
      <c r="A47" s="2"/>
      <c r="B47" s="2"/>
      <c r="C47" s="2"/>
      <c r="D47" s="14">
        <f>D45+D46</f>
        <v>226810.6</v>
      </c>
      <c r="E47" s="14"/>
    </row>
    <row r="48" spans="1:10" x14ac:dyDescent="0.25">
      <c r="A48" s="2"/>
      <c r="B48" s="2"/>
      <c r="C48" s="2" t="s">
        <v>33</v>
      </c>
      <c r="D48" s="14">
        <f>5958.4+13831.8+14661.8+8406.2+17125+55469.6+15374.2+6191+4872.8+35964.4+19422.6+29532.8</f>
        <v>226810.59999999998</v>
      </c>
      <c r="E48" s="2"/>
      <c r="F48" s="13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2"/>
      <c r="C56" s="2"/>
      <c r="D56" s="2"/>
      <c r="E56" s="2"/>
    </row>
    <row r="1192" spans="7:7" x14ac:dyDescent="0.25">
      <c r="G1192" t="s">
        <v>29</v>
      </c>
    </row>
    <row r="1194" spans="7:7" x14ac:dyDescent="0.25">
      <c r="G1194" t="s">
        <v>27</v>
      </c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2023-01-24T05:59:28Z</cp:lastPrinted>
  <dcterms:created xsi:type="dcterms:W3CDTF">2016-09-29T06:37:31Z</dcterms:created>
  <dcterms:modified xsi:type="dcterms:W3CDTF">2023-01-24T06:00:02Z</dcterms:modified>
</cp:coreProperties>
</file>