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3" i="1" l="1"/>
  <c r="D33" i="1"/>
  <c r="E27" i="1"/>
  <c r="D27" i="1"/>
  <c r="E15" i="1"/>
  <c r="E19" i="1"/>
  <c r="D46" i="1"/>
  <c r="D44" i="1"/>
  <c r="D43" i="1"/>
  <c r="E32" i="1" l="1"/>
  <c r="E31" i="1"/>
  <c r="D31" i="1"/>
  <c r="E28" i="1" l="1"/>
  <c r="D28" i="1"/>
  <c r="E18" i="1" l="1"/>
  <c r="D18" i="1"/>
  <c r="E20" i="1"/>
  <c r="D20" i="1"/>
  <c r="E23" i="1" l="1"/>
  <c r="D23" i="1"/>
  <c r="E24" i="1"/>
  <c r="D24" i="1"/>
  <c r="E13" i="1"/>
  <c r="D13" i="1"/>
  <c r="E12" i="1"/>
  <c r="D12" i="1"/>
  <c r="E17" i="1" l="1"/>
  <c r="D17" i="1"/>
  <c r="E16" i="1"/>
  <c r="D16" i="1"/>
  <c r="E14" i="1"/>
  <c r="D14" i="1"/>
  <c r="E26" i="1"/>
  <c r="D26" i="1"/>
  <c r="E25" i="1"/>
  <c r="D25" i="1"/>
  <c r="E11" i="1"/>
  <c r="D11" i="1"/>
  <c r="E10" i="1"/>
  <c r="D10" i="1"/>
  <c r="E30" i="1"/>
  <c r="E29" i="1"/>
  <c r="D29" i="1"/>
  <c r="D15" i="1"/>
  <c r="D19" i="1"/>
  <c r="F33" i="1" l="1"/>
  <c r="F31" i="1"/>
  <c r="F30" i="1"/>
  <c r="F29" i="1"/>
  <c r="F28" i="1"/>
  <c r="F27" i="1"/>
  <c r="F26" i="1"/>
  <c r="F25" i="1"/>
  <c r="F24" i="1"/>
  <c r="E21" i="1" l="1"/>
  <c r="D45" i="1"/>
  <c r="E34" i="1" l="1"/>
  <c r="E35" i="1" l="1"/>
</calcChain>
</file>

<file path=xl/sharedStrings.xml><?xml version="1.0" encoding="utf-8"?>
<sst xmlns="http://schemas.openxmlformats.org/spreadsheetml/2006/main" count="68" uniqueCount="61">
  <si>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</si>
  <si>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</si>
  <si>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</si>
  <si>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</si>
  <si>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</si>
  <si>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</si>
  <si>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</si>
  <si>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</si>
  <si>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</si>
  <si>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</si>
  <si>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</si>
  <si>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</si>
  <si>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</si>
  <si>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</si>
  <si>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</si>
  <si>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</si>
  <si>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</si>
  <si>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</si>
  <si>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</si>
  <si>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</si>
  <si>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</si>
  <si>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</si>
  <si>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</si>
  <si>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</si>
  <si>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</si>
  <si>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</si>
  <si>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</si>
  <si>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</si>
  <si>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</si>
  <si>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</si>
  <si>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</si>
  <si>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</si>
  <si>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</si>
  <si>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</si>
  <si>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</si>
  <si>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Проверка на прогрев отопительных приборов с регулировкой</t>
  </si>
  <si>
    <t>100 приб.</t>
  </si>
  <si>
    <t>Прочистка фильтров ЦО диам.50мм</t>
  </si>
  <si>
    <t xml:space="preserve">                                        по улице Парковая</t>
  </si>
  <si>
    <t>100шт.приб.</t>
  </si>
  <si>
    <t>Механизированная уборка снега на придомовой территории</t>
  </si>
  <si>
    <t>мин</t>
  </si>
  <si>
    <t>услуга</t>
  </si>
  <si>
    <t>Окраска масляными составами ранее окрашенных поверхностей труб стальных за 2 раза(газовые трубы)</t>
  </si>
  <si>
    <t>100м2</t>
  </si>
  <si>
    <t>м2</t>
  </si>
  <si>
    <t>имущества МКД, выполненных за 2022  года на жилом доме № 3</t>
  </si>
  <si>
    <t>Очистка крыши от снега</t>
  </si>
  <si>
    <t>Установка номерных табличек</t>
  </si>
  <si>
    <t>шт</t>
  </si>
  <si>
    <t>Смена светильников с лампами накаливания на светодиодные</t>
  </si>
  <si>
    <t>Ремонт слуховых окон</t>
  </si>
  <si>
    <t>Ремонт силового предохранительного шкафа</t>
  </si>
  <si>
    <t xml:space="preserve">Смена розеток </t>
  </si>
  <si>
    <t>Ремонт групповых щитков на лестничной клетке со сменой автоматов</t>
  </si>
  <si>
    <t>Смена вентилей и клапанов обратных муфтовых диаметром до 32мм</t>
  </si>
  <si>
    <t>Ремонт мест просадок бетоном</t>
  </si>
  <si>
    <t>Герметизация отверстий на кровельном покрытии кв 14,15 ,закрепление листа примыкания к слуховому окну</t>
  </si>
  <si>
    <t>Механизированная обработка придомовой территории ПСС</t>
  </si>
  <si>
    <t>дом</t>
  </si>
  <si>
    <t>Обшивка дверей фанерой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</si>
</sst>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2"/>
  <sheetViews>
    <sheetView tabSelected="1" zoomScale="142" zoomScaleNormal="142" workbookViewId="0">
      <selection activeCell="A41" sqref="A1:E4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19</v>
      </c>
      <c r="C3" s="3"/>
      <c r="D3" s="3"/>
      <c r="E3" s="3"/>
      <c r="F3" s="1"/>
    </row>
    <row r="4" spans="1:6" ht="15.75" x14ac:dyDescent="0.25">
      <c r="A4" s="4"/>
      <c r="B4" s="3" t="s">
        <v>46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34</v>
      </c>
      <c r="C10" s="8" t="s">
        <v>12</v>
      </c>
      <c r="D10" s="7">
        <f>0.02</f>
        <v>0.02</v>
      </c>
      <c r="E10" s="7">
        <f>316.2</f>
        <v>316.2</v>
      </c>
      <c r="F10" s="4"/>
    </row>
    <row r="11" spans="1:6" s="1" customFormat="1" ht="31.5" x14ac:dyDescent="0.25">
      <c r="A11" s="7">
        <v>2</v>
      </c>
      <c r="B11" s="8" t="s">
        <v>50</v>
      </c>
      <c r="C11" s="8" t="s">
        <v>12</v>
      </c>
      <c r="D11" s="7">
        <f>0.02</f>
        <v>0.02</v>
      </c>
      <c r="E11" s="7">
        <f>3025.6</f>
        <v>3025.6</v>
      </c>
      <c r="F11" s="4"/>
    </row>
    <row r="12" spans="1:6" s="1" customFormat="1" ht="31.5" x14ac:dyDescent="0.25">
      <c r="A12" s="7">
        <v>3</v>
      </c>
      <c r="B12" s="8" t="s">
        <v>53</v>
      </c>
      <c r="C12" s="8" t="s">
        <v>39</v>
      </c>
      <c r="D12" s="7">
        <f>0.01</f>
        <v>0.01</v>
      </c>
      <c r="E12" s="7">
        <f>245</f>
        <v>245</v>
      </c>
      <c r="F12" s="4"/>
    </row>
    <row r="13" spans="1:6" s="1" customFormat="1" ht="31.5" x14ac:dyDescent="0.25">
      <c r="A13" s="7">
        <v>4</v>
      </c>
      <c r="B13" s="8" t="s">
        <v>54</v>
      </c>
      <c r="C13" s="8" t="s">
        <v>39</v>
      </c>
      <c r="D13" s="7">
        <f>0.01</f>
        <v>0.01</v>
      </c>
      <c r="E13" s="7">
        <f>4559.8</f>
        <v>4559.8</v>
      </c>
      <c r="F13" s="4"/>
    </row>
    <row r="14" spans="1:6" s="1" customFormat="1" ht="15.75" x14ac:dyDescent="0.25">
      <c r="A14" s="7">
        <v>5</v>
      </c>
      <c r="B14" s="8" t="s">
        <v>52</v>
      </c>
      <c r="C14" s="8" t="s">
        <v>12</v>
      </c>
      <c r="D14" s="7">
        <f>0.01</f>
        <v>0.01</v>
      </c>
      <c r="E14" s="7">
        <f>4596</f>
        <v>4596</v>
      </c>
      <c r="F14" s="4"/>
    </row>
    <row r="15" spans="1:6" s="1" customFormat="1" ht="47.25" x14ac:dyDescent="0.25">
      <c r="A15" s="7">
        <v>6</v>
      </c>
      <c r="B15" s="8" t="s">
        <v>24</v>
      </c>
      <c r="C15" s="8" t="s">
        <v>25</v>
      </c>
      <c r="D15" s="7">
        <f>0.12</f>
        <v>0.12</v>
      </c>
      <c r="E15" s="7">
        <f>390.4+390.4+396.4+396.4+396.4+396.4+426.2+426.4+426.4+456+456+456</f>
        <v>5013.3999999999996</v>
      </c>
      <c r="F15" s="4"/>
    </row>
    <row r="16" spans="1:6" ht="47.25" x14ac:dyDescent="0.25">
      <c r="A16" s="7">
        <v>7</v>
      </c>
      <c r="B16" s="8" t="s">
        <v>14</v>
      </c>
      <c r="C16" s="8" t="s">
        <v>11</v>
      </c>
      <c r="D16" s="7">
        <f>10.15</f>
        <v>10.15</v>
      </c>
      <c r="E16" s="7">
        <f>70092.4</f>
        <v>70092.399999999994</v>
      </c>
      <c r="F16" s="4"/>
    </row>
    <row r="17" spans="1:6" s="1" customFormat="1" ht="31.5" x14ac:dyDescent="0.25">
      <c r="A17" s="7">
        <v>8</v>
      </c>
      <c r="B17" s="8" t="s">
        <v>37</v>
      </c>
      <c r="C17" s="8" t="s">
        <v>26</v>
      </c>
      <c r="D17" s="7">
        <f>0.2</f>
        <v>0.2</v>
      </c>
      <c r="E17" s="7">
        <f>2374.8</f>
        <v>2374.8000000000002</v>
      </c>
      <c r="F17" s="4"/>
    </row>
    <row r="18" spans="1:6" s="1" customFormat="1" ht="31.5" x14ac:dyDescent="0.25">
      <c r="A18" s="7">
        <v>9</v>
      </c>
      <c r="B18" s="8" t="s">
        <v>35</v>
      </c>
      <c r="C18" s="8" t="s">
        <v>36</v>
      </c>
      <c r="D18" s="7">
        <f>0.04</f>
        <v>0.04</v>
      </c>
      <c r="E18" s="7">
        <f>528.6</f>
        <v>528.6</v>
      </c>
      <c r="F18" s="4"/>
    </row>
    <row r="19" spans="1:6" s="1" customFormat="1" ht="78.75" x14ac:dyDescent="0.25">
      <c r="A19" s="7">
        <v>10</v>
      </c>
      <c r="B19" s="8" t="s">
        <v>20</v>
      </c>
      <c r="C19" s="8" t="s">
        <v>21</v>
      </c>
      <c r="D19" s="7">
        <f>0.5968</f>
        <v>0.5968</v>
      </c>
      <c r="E19" s="7">
        <f>2065.4+2065.4+2104.2+2104.2+2104.2+2104.2+2262.4+2262.4+2262.4+2423.6+2423.6+2423.6</f>
        <v>26605.599999999999</v>
      </c>
      <c r="F19" s="4"/>
    </row>
    <row r="20" spans="1:6" s="1" customFormat="1" ht="31.5" x14ac:dyDescent="0.25">
      <c r="A20" s="7">
        <v>11</v>
      </c>
      <c r="B20" s="8" t="s">
        <v>22</v>
      </c>
      <c r="C20" s="8" t="s">
        <v>23</v>
      </c>
      <c r="D20" s="7">
        <f>0.01+0.04</f>
        <v>0.05</v>
      </c>
      <c r="E20" s="7">
        <f>528.4+2274.6</f>
        <v>2803</v>
      </c>
      <c r="F20" s="4"/>
    </row>
    <row r="21" spans="1:6" ht="15.75" x14ac:dyDescent="0.25">
      <c r="A21" s="7"/>
      <c r="B21" s="8"/>
      <c r="C21" s="8"/>
      <c r="D21" s="7"/>
      <c r="E21" s="9">
        <f>SUM(E10:E20)</f>
        <v>120160.4</v>
      </c>
      <c r="F21" s="4"/>
    </row>
    <row r="22" spans="1:6" ht="15.75" x14ac:dyDescent="0.25">
      <c r="A22" s="7"/>
      <c r="B22" s="12" t="s">
        <v>10</v>
      </c>
      <c r="C22" s="8"/>
      <c r="D22" s="7"/>
      <c r="E22" s="7"/>
      <c r="F22" s="4"/>
    </row>
    <row r="23" spans="1:6" s="1" customFormat="1" ht="31.5" x14ac:dyDescent="0.25">
      <c r="A23" s="7">
        <v>1</v>
      </c>
      <c r="B23" s="8" t="s">
        <v>55</v>
      </c>
      <c r="C23" s="8" t="s">
        <v>12</v>
      </c>
      <c r="D23" s="7">
        <f>0.01</f>
        <v>0.01</v>
      </c>
      <c r="E23" s="7">
        <f>1471.4</f>
        <v>1471.4</v>
      </c>
      <c r="F23" s="4"/>
    </row>
    <row r="24" spans="1:6" s="1" customFormat="1" ht="15.75" x14ac:dyDescent="0.25">
      <c r="A24" s="7">
        <v>2</v>
      </c>
      <c r="B24" s="8" t="s">
        <v>17</v>
      </c>
      <c r="C24" s="8" t="s">
        <v>18</v>
      </c>
      <c r="D24" s="7">
        <f>2</f>
        <v>2</v>
      </c>
      <c r="E24" s="7">
        <f>2273.6</f>
        <v>2273.6</v>
      </c>
      <c r="F24" s="4">
        <f>E24/D24</f>
        <v>1136.8</v>
      </c>
    </row>
    <row r="25" spans="1:6" s="17" customFormat="1" ht="31.5" x14ac:dyDescent="0.25">
      <c r="A25" s="7">
        <v>3</v>
      </c>
      <c r="B25" s="15" t="s">
        <v>51</v>
      </c>
      <c r="C25" s="15" t="s">
        <v>39</v>
      </c>
      <c r="D25" s="14">
        <f>0.01</f>
        <v>0.01</v>
      </c>
      <c r="E25" s="14">
        <f>772.4</f>
        <v>772.4</v>
      </c>
      <c r="F25" s="16">
        <f>E25/3.5</f>
        <v>220.68571428571428</v>
      </c>
    </row>
    <row r="26" spans="1:6" s="1" customFormat="1" ht="78.75" x14ac:dyDescent="0.25">
      <c r="A26" s="7">
        <v>4</v>
      </c>
      <c r="B26" s="8" t="s">
        <v>43</v>
      </c>
      <c r="C26" s="8" t="s">
        <v>13</v>
      </c>
      <c r="D26" s="7">
        <f>0.0104</f>
        <v>1.04E-2</v>
      </c>
      <c r="E26" s="7">
        <f>466.4</f>
        <v>466.4</v>
      </c>
      <c r="F26" s="4">
        <f>E26/1.04</f>
        <v>448.4615384615384</v>
      </c>
    </row>
    <row r="27" spans="1:6" s="1" customFormat="1" ht="15.75" x14ac:dyDescent="0.25">
      <c r="A27" s="7">
        <v>5</v>
      </c>
      <c r="B27" s="8" t="s">
        <v>60</v>
      </c>
      <c r="C27" s="8" t="s">
        <v>44</v>
      </c>
      <c r="D27" s="7">
        <f>0.0013</f>
        <v>1.2999999999999999E-3</v>
      </c>
      <c r="E27" s="7">
        <f>165.2</f>
        <v>165.2</v>
      </c>
      <c r="F27" s="4">
        <f>E27/1</f>
        <v>165.2</v>
      </c>
    </row>
    <row r="28" spans="1:6" s="1" customFormat="1" ht="15.75" x14ac:dyDescent="0.25">
      <c r="A28" s="7">
        <v>6</v>
      </c>
      <c r="B28" s="8" t="s">
        <v>56</v>
      </c>
      <c r="C28" s="8" t="s">
        <v>45</v>
      </c>
      <c r="D28" s="7">
        <f>2</f>
        <v>2</v>
      </c>
      <c r="E28" s="7">
        <f>8455.4</f>
        <v>8455.4</v>
      </c>
      <c r="F28" s="4">
        <f>E28/1.5</f>
        <v>5636.9333333333334</v>
      </c>
    </row>
    <row r="29" spans="1:6" s="1" customFormat="1" ht="15.75" x14ac:dyDescent="0.25">
      <c r="A29" s="7">
        <v>7</v>
      </c>
      <c r="B29" s="8" t="s">
        <v>47</v>
      </c>
      <c r="C29" s="8" t="s">
        <v>45</v>
      </c>
      <c r="D29" s="7">
        <f>415.8</f>
        <v>415.8</v>
      </c>
      <c r="E29" s="7">
        <f>16632</f>
        <v>16632</v>
      </c>
      <c r="F29" s="4">
        <f>E29/6</f>
        <v>2772</v>
      </c>
    </row>
    <row r="30" spans="1:6" s="1" customFormat="1" ht="15.75" x14ac:dyDescent="0.25">
      <c r="A30" s="7">
        <v>8</v>
      </c>
      <c r="B30" s="8" t="s">
        <v>48</v>
      </c>
      <c r="C30" s="8" t="s">
        <v>49</v>
      </c>
      <c r="D30" s="7">
        <v>3</v>
      </c>
      <c r="E30" s="7">
        <f>3586.6</f>
        <v>3586.6</v>
      </c>
      <c r="F30" s="4">
        <f>E30/4.5</f>
        <v>797.02222222222224</v>
      </c>
    </row>
    <row r="31" spans="1:6" s="1" customFormat="1" ht="47.25" x14ac:dyDescent="0.25">
      <c r="A31" s="7">
        <v>9</v>
      </c>
      <c r="B31" s="8" t="s">
        <v>57</v>
      </c>
      <c r="C31" s="8" t="s">
        <v>42</v>
      </c>
      <c r="D31" s="7">
        <f>1</f>
        <v>1</v>
      </c>
      <c r="E31" s="7">
        <f>6000</f>
        <v>6000</v>
      </c>
      <c r="F31" s="4">
        <f>E31/5.16</f>
        <v>1162.7906976744187</v>
      </c>
    </row>
    <row r="32" spans="1:6" s="1" customFormat="1" ht="31.5" x14ac:dyDescent="0.25">
      <c r="A32" s="7">
        <v>10</v>
      </c>
      <c r="B32" s="8" t="s">
        <v>58</v>
      </c>
      <c r="C32" s="8" t="s">
        <v>59</v>
      </c>
      <c r="D32" s="7">
        <v>1</v>
      </c>
      <c r="E32" s="7">
        <f>800</f>
        <v>800</v>
      </c>
      <c r="F32" s="4"/>
    </row>
    <row r="33" spans="1:10" s="1" customFormat="1" ht="31.5" x14ac:dyDescent="0.25">
      <c r="A33" s="7">
        <v>11</v>
      </c>
      <c r="B33" s="8" t="s">
        <v>40</v>
      </c>
      <c r="C33" s="8" t="s">
        <v>41</v>
      </c>
      <c r="D33" s="7">
        <f>25+20+10+10+25</f>
        <v>90</v>
      </c>
      <c r="E33" s="7">
        <f>833+1000+417+500+1042</f>
        <v>3792</v>
      </c>
      <c r="F33" s="4">
        <f>E33/70</f>
        <v>54.171428571428571</v>
      </c>
    </row>
    <row r="34" spans="1:10" s="1" customFormat="1" ht="15.75" x14ac:dyDescent="0.25">
      <c r="A34" s="7"/>
      <c r="B34" s="8"/>
      <c r="C34" s="8"/>
      <c r="D34" s="7"/>
      <c r="E34" s="9">
        <f>SUM(E23:E33)</f>
        <v>44415</v>
      </c>
      <c r="F34" s="4"/>
    </row>
    <row r="35" spans="1:10" ht="15.75" x14ac:dyDescent="0.25">
      <c r="A35" s="7"/>
      <c r="B35" s="8" t="s">
        <v>8</v>
      </c>
      <c r="C35" s="7"/>
      <c r="D35" s="7"/>
      <c r="E35" s="9">
        <f>E21+E34</f>
        <v>164575.4</v>
      </c>
      <c r="F35" s="4"/>
    </row>
    <row r="36" spans="1:10" ht="15.75" x14ac:dyDescent="0.25">
      <c r="A36" s="7"/>
      <c r="B36" s="8"/>
      <c r="C36" s="7"/>
      <c r="D36" s="7"/>
      <c r="E36" s="7"/>
      <c r="F36" s="4"/>
    </row>
    <row r="37" spans="1:10" ht="15.75" x14ac:dyDescent="0.25">
      <c r="A37" s="10"/>
      <c r="B37" s="10"/>
      <c r="C37" s="10"/>
      <c r="D37" s="10"/>
      <c r="E37" s="10"/>
      <c r="F37" s="4"/>
      <c r="J37" t="s">
        <v>28</v>
      </c>
    </row>
    <row r="38" spans="1:10" ht="15.75" x14ac:dyDescent="0.25">
      <c r="A38" s="10"/>
      <c r="B38" s="10" t="s">
        <v>15</v>
      </c>
      <c r="C38" s="10" t="s">
        <v>30</v>
      </c>
      <c r="D38" s="10"/>
      <c r="E38" s="10"/>
      <c r="F38" s="1"/>
    </row>
    <row r="39" spans="1:10" x14ac:dyDescent="0.25">
      <c r="A39" s="2"/>
      <c r="B39" s="2"/>
      <c r="C39" s="2"/>
      <c r="D39" s="2"/>
      <c r="E39" s="2"/>
      <c r="F39" s="1"/>
    </row>
    <row r="40" spans="1:10" x14ac:dyDescent="0.25">
      <c r="A40" s="2"/>
      <c r="B40" s="2"/>
      <c r="C40" s="2"/>
      <c r="D40" s="2"/>
      <c r="E40" s="2"/>
      <c r="F40" s="1"/>
    </row>
    <row r="41" spans="1:10" x14ac:dyDescent="0.25">
      <c r="A41" s="2"/>
      <c r="B41" s="2" t="s">
        <v>16</v>
      </c>
      <c r="C41" s="2"/>
      <c r="D41" s="18"/>
      <c r="E41" s="2"/>
      <c r="F41" s="13"/>
      <c r="G41" s="13"/>
    </row>
    <row r="42" spans="1:10" x14ac:dyDescent="0.25">
      <c r="A42" s="2"/>
      <c r="B42" s="2"/>
      <c r="C42" s="2"/>
      <c r="D42" s="2"/>
      <c r="E42" s="2"/>
      <c r="F42" s="13"/>
      <c r="G42" s="13"/>
    </row>
    <row r="43" spans="1:10" x14ac:dyDescent="0.25">
      <c r="A43" s="2"/>
      <c r="B43" s="2"/>
      <c r="C43" s="2" t="s">
        <v>31</v>
      </c>
      <c r="D43" s="18">
        <f>2455.8+2455.8+2500.6+5842.4+7096.6+75496.2+2688.6+7493.6+5492+2879.6+2879.6+2879.6</f>
        <v>120160.40000000002</v>
      </c>
      <c r="E43" s="18"/>
      <c r="F43" s="13"/>
    </row>
    <row r="44" spans="1:10" x14ac:dyDescent="0.25">
      <c r="A44" s="2"/>
      <c r="B44" s="2"/>
      <c r="C44" s="2" t="s">
        <v>32</v>
      </c>
      <c r="D44" s="2">
        <f>833+16632+3586.6+772.4+466.4+0+0+3745+0+8455.4+8217+1707.2</f>
        <v>44415</v>
      </c>
      <c r="E44" s="2"/>
    </row>
    <row r="45" spans="1:10" x14ac:dyDescent="0.25">
      <c r="A45" s="2"/>
      <c r="B45" s="2"/>
      <c r="C45" s="2"/>
      <c r="D45" s="18">
        <f>D43+D44</f>
        <v>164575.40000000002</v>
      </c>
      <c r="E45" s="18"/>
      <c r="F45" t="s">
        <v>27</v>
      </c>
    </row>
    <row r="46" spans="1:10" x14ac:dyDescent="0.25">
      <c r="A46" s="2"/>
      <c r="B46" s="2"/>
      <c r="C46" s="2" t="s">
        <v>33</v>
      </c>
      <c r="D46" s="18">
        <f>3288.8+19087.8+6087.2+6614.8+7563+75496.2+2688.6+11238.6+5492+11335+11096.6+4586.8</f>
        <v>164575.4</v>
      </c>
      <c r="E46" s="2"/>
    </row>
    <row r="47" spans="1:10" x14ac:dyDescent="0.25">
      <c r="A47" s="2"/>
      <c r="B47" s="2"/>
      <c r="C47" s="2"/>
      <c r="D47" s="2"/>
      <c r="E47" s="2"/>
    </row>
    <row r="48" spans="1:10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1190" spans="7:7" x14ac:dyDescent="0.25">
      <c r="G1190" t="s">
        <v>29</v>
      </c>
    </row>
    <row r="1192" spans="7:7" x14ac:dyDescent="0.25">
      <c r="G1192" t="s">
        <v>27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2023-01-24T05:54:00Z</cp:lastPrinted>
  <dcterms:created xsi:type="dcterms:W3CDTF">2016-09-29T06:37:31Z</dcterms:created>
  <dcterms:modified xsi:type="dcterms:W3CDTF">2023-01-24T05:54:28Z</dcterms:modified>
</cp:coreProperties>
</file>