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2" i="1" l="1"/>
  <c r="D52" i="1"/>
  <c r="E51" i="1"/>
  <c r="D51" i="1"/>
  <c r="E12" i="1"/>
  <c r="E11" i="1"/>
  <c r="D11" i="1"/>
  <c r="D10" i="1"/>
  <c r="E23" i="1"/>
  <c r="D23" i="1"/>
  <c r="E25" i="1"/>
  <c r="D25" i="1"/>
  <c r="E22" i="1"/>
  <c r="D66" i="1"/>
  <c r="D64" i="1"/>
  <c r="D63" i="1"/>
  <c r="E33" i="1" l="1"/>
  <c r="D33" i="1"/>
  <c r="E38" i="1"/>
  <c r="D38" i="1"/>
  <c r="E31" i="1"/>
  <c r="D31" i="1"/>
  <c r="E37" i="1"/>
  <c r="D37" i="1"/>
  <c r="E32" i="1"/>
  <c r="D32" i="1"/>
  <c r="E15" i="1"/>
  <c r="D15" i="1"/>
  <c r="E42" i="1" l="1"/>
  <c r="D42" i="1"/>
  <c r="E41" i="1"/>
  <c r="D41" i="1"/>
  <c r="E40" i="1"/>
  <c r="D40" i="1"/>
  <c r="E35" i="1"/>
  <c r="D35" i="1"/>
  <c r="E14" i="1"/>
  <c r="D14" i="1"/>
  <c r="E13" i="1"/>
  <c r="D13" i="1"/>
  <c r="E46" i="1" l="1"/>
  <c r="D46" i="1"/>
  <c r="E47" i="1"/>
  <c r="D47" i="1"/>
  <c r="E39" i="1"/>
  <c r="D39" i="1"/>
  <c r="E45" i="1"/>
  <c r="D45" i="1"/>
  <c r="E44" i="1"/>
  <c r="D44" i="1"/>
  <c r="E43" i="1"/>
  <c r="D43" i="1"/>
  <c r="E36" i="1" l="1"/>
  <c r="D36" i="1"/>
  <c r="E20" i="1" l="1"/>
  <c r="D20" i="1"/>
  <c r="E19" i="1"/>
  <c r="D19" i="1"/>
  <c r="E18" i="1"/>
  <c r="E17" i="1"/>
  <c r="E16" i="1"/>
  <c r="E29" i="1" l="1"/>
  <c r="E54" i="1"/>
  <c r="D65" i="1" l="1"/>
  <c r="E55" i="1" l="1"/>
</calcChain>
</file>

<file path=xl/sharedStrings.xml><?xml version="1.0" encoding="utf-8"?>
<sst xmlns="http://schemas.openxmlformats.org/spreadsheetml/2006/main" count="109" uniqueCount="87">
  <si>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</si>
  <si>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</si>
  <si>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</si>
  <si>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</si>
  <si>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</si>
  <si>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</si>
  <si>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</si>
  <si>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</si>
  <si>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</si>
  <si>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</si>
  <si>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</si>
  <si>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</si>
  <si>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</si>
  <si>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</si>
  <si>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</si>
  <si>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</si>
  <si>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</si>
  <si>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</si>
  <si>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</si>
  <si>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</si>
  <si>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</si>
  <si>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</si>
  <si>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</si>
  <si>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</si>
  <si>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Очистка канализационной сети внутренней</t>
  </si>
  <si>
    <t>100м3 воды</t>
  </si>
  <si>
    <t>,</t>
  </si>
  <si>
    <t>1шт.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</si>
  <si>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</si>
  <si>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</si>
  <si>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</si>
  <si>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</si>
  <si>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</si>
  <si>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</si>
  <si>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</si>
  <si>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</si>
  <si>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>Водоотлив  из подвала электрическими насосами</t>
  </si>
  <si>
    <t>Врезка в действующие внутренние сети трубопроводов отопления и водоснабжения диам.15мм</t>
  </si>
  <si>
    <t xml:space="preserve">                                        по улице Космодемьянская</t>
  </si>
  <si>
    <t>м.п.</t>
  </si>
  <si>
    <t>Смена сгонов у трубопроводов диам. до 20мм</t>
  </si>
  <si>
    <t>100сгонов</t>
  </si>
  <si>
    <t>мин</t>
  </si>
  <si>
    <t>Смена дверных приборов:замки навесные</t>
  </si>
  <si>
    <t>100шт.приборов</t>
  </si>
  <si>
    <t xml:space="preserve">                  </t>
  </si>
  <si>
    <t>Прочистка фильтров диаметром 50мм</t>
  </si>
  <si>
    <t>10фильтров</t>
  </si>
  <si>
    <t>Водоотлив из подвала ведрами</t>
  </si>
  <si>
    <t>Смена ламп накаливания</t>
  </si>
  <si>
    <t>100шт. приборов</t>
  </si>
  <si>
    <t>100м</t>
  </si>
  <si>
    <t>Смена внутренних трубопроводов из стальных труб диаметром до 40 мм</t>
  </si>
  <si>
    <t>Механизированная уборка придомовой территории</t>
  </si>
  <si>
    <t>имущества МКД, выполненных за 2022  года на жилом доме № 10</t>
  </si>
  <si>
    <t>Смена дверных приборов:петли</t>
  </si>
  <si>
    <t>Демонтаж отдельных участков металлического ограждения газонов из труб диам. до 25мм</t>
  </si>
  <si>
    <t>1м сменяемого ограждения</t>
  </si>
  <si>
    <t>Демонтаж элеваторов номер 1-5</t>
  </si>
  <si>
    <t>Установка элеваторов после прочистки</t>
  </si>
  <si>
    <t>10шт</t>
  </si>
  <si>
    <t>Демонтаж грязевиков</t>
  </si>
  <si>
    <t>Установка грязевиков наружным диаметром патрубков до 57мм после прочистки</t>
  </si>
  <si>
    <t>1шт</t>
  </si>
  <si>
    <t>Прочистка фильтров диаметром 80мм</t>
  </si>
  <si>
    <t>Ремонт межпанельных швов без вскрытия кв 25</t>
  </si>
  <si>
    <t>Ремонт межпанельных швов со вскрытием и заменой утеплителя кв 25,3,50</t>
  </si>
  <si>
    <t>Смена отдельных участков трубопроводов с заготовкой труб в построечных условиях диаметром до 50мм</t>
  </si>
  <si>
    <t>Разборка трубопроводов из водогазопроводных труб в зданиях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</si>
  <si>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</si>
  <si>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10 0соединений</t>
  </si>
  <si>
    <t>Прокладка внутренних трубопроводов водоснабжения и отопления из многослойных полипропиленовых труб, из ранее собранных узлов,наружным диаметром 32мм</t>
  </si>
  <si>
    <t>Разборка трубопроводов из водогазопроводных труб в зданиях диаметром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</si>
  <si>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диаметр:50мм</t>
  </si>
  <si>
    <t>Прокладка внутренних трубопроводов водоснабжения и отопления из многослойных полипропиленовых труб, из ранее собранных узлов,наружным диаметром 50мм</t>
  </si>
  <si>
    <t>Врезка в действующие внутренние сети трубопроводов отопления и водоснабжения диам.25мм</t>
  </si>
  <si>
    <t>Установка откидного пандуса для детских колясок</t>
  </si>
  <si>
    <r>
      <rPr>
        <b/>
        <sz val="12"/>
        <color theme="1"/>
        <rFont val="Calibri"/>
        <family val="2"/>
        <charset val="204"/>
      </rPr>
      <t>Итого</t>
    </r>
    <r>
      <rPr>
        <sz val="12"/>
        <color theme="1"/>
        <rFont val="Calibri"/>
        <family val="2"/>
        <charset val="204"/>
      </rPr>
      <t>:</t>
    </r>
  </si>
  <si>
    <t>Ремонт мягкой кровли</t>
  </si>
  <si>
    <t>м2</t>
  </si>
  <si>
    <t>Смена отдельных участков трубопроводов с заготовкой труб в построечных условиях диаметром до 20мм</t>
  </si>
  <si>
    <t>Смена крановЦО,ГВС на шаровые краны диам.1520,,32мм</t>
  </si>
  <si>
    <t>Врезка в действующие внутренние сети трубопроводов отопления и водоснабжения диам.20мм</t>
  </si>
  <si>
    <t>Смена сгонов у трубопроводов диам. до 32мм</t>
  </si>
  <si>
    <t>Механизированная уборка придомовой территории(МТЗ)</t>
  </si>
  <si>
    <t>Механизированная обработка придомовой территории ПСС</t>
  </si>
  <si>
    <t>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</si>
</sst>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/>
    <xf numFmtId="2" fontId="0" fillId="0" borderId="0" xfId="0" applyNumberFormat="1" applyBorder="1"/>
    <xf numFmtId="0" fontId="0" fillId="2" borderId="0" xfId="0" applyFill="1" applyBorder="1"/>
    <xf numFmtId="2" fontId="0" fillId="2" borderId="0" xfId="0" applyNumberForma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0" fontId="4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left" vertical="distributed"/>
    </xf>
    <xf numFmtId="2" fontId="2" fillId="0" borderId="1" xfId="0" applyNumberFormat="1" applyFont="1" applyBorder="1"/>
    <xf numFmtId="0" fontId="2" fillId="0" borderId="0" xfId="0" applyFont="1" applyBorder="1"/>
    <xf numFmtId="0" fontId="4" fillId="0" borderId="0" xfId="0" applyFont="1" applyBorder="1"/>
    <xf numFmtId="2" fontId="4" fillId="0" borderId="0" xfId="0" applyNumberFormat="1" applyFont="1" applyBorder="1"/>
    <xf numFmtId="2" fontId="4" fillId="0" borderId="0" xfId="0" applyNumberFormat="1" applyFont="1"/>
    <xf numFmtId="0" fontId="2" fillId="0" borderId="1" xfId="0" applyFont="1" applyBorder="1" applyAlignment="1">
      <alignment horizontal="left" vertical="distributed" wrapText="1"/>
    </xf>
    <xf numFmtId="0" fontId="2" fillId="0" borderId="3" xfId="0" applyFont="1" applyBorder="1" applyAlignment="1">
      <alignment horizontal="left" vertical="distributed" wrapText="1"/>
    </xf>
    <xf numFmtId="0" fontId="2" fillId="0" borderId="1" xfId="0" applyFont="1" applyBorder="1" applyAlignment="1">
      <alignment vertical="distributed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/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0"/>
  <sheetViews>
    <sheetView tabSelected="1" zoomScale="137" zoomScaleNormal="137" workbookViewId="0">
      <selection activeCell="E61" sqref="A1:E6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1.7109375" customWidth="1"/>
    <col min="17" max="17" width="11.28515625" bestFit="1" customWidth="1"/>
  </cols>
  <sheetData>
    <row r="1" spans="1:6" ht="15.75" x14ac:dyDescent="0.25">
      <c r="A1" s="7"/>
      <c r="B1" s="7"/>
      <c r="C1" s="7"/>
      <c r="D1" s="7"/>
      <c r="E1" s="7"/>
      <c r="F1" s="1"/>
    </row>
    <row r="2" spans="1:6" ht="15.75" x14ac:dyDescent="0.25">
      <c r="A2" s="8"/>
      <c r="B2" s="9" t="s">
        <v>0</v>
      </c>
      <c r="C2" s="9"/>
      <c r="D2" s="8"/>
      <c r="E2" s="8"/>
      <c r="F2" s="10"/>
    </row>
    <row r="3" spans="1:6" ht="15.75" x14ac:dyDescent="0.25">
      <c r="A3" s="8"/>
      <c r="B3" s="9" t="s">
        <v>17</v>
      </c>
      <c r="C3" s="9"/>
      <c r="D3" s="9"/>
      <c r="E3" s="9"/>
      <c r="F3" s="10"/>
    </row>
    <row r="4" spans="1:6" ht="15.75" x14ac:dyDescent="0.25">
      <c r="A4" s="8"/>
      <c r="B4" s="9" t="s">
        <v>54</v>
      </c>
      <c r="C4" s="9"/>
      <c r="D4" s="9"/>
      <c r="E4" s="9"/>
      <c r="F4" s="10"/>
    </row>
    <row r="5" spans="1:6" ht="15.75" x14ac:dyDescent="0.25">
      <c r="A5" s="8"/>
      <c r="B5" s="9" t="s">
        <v>38</v>
      </c>
      <c r="C5" s="9"/>
      <c r="D5" s="9"/>
      <c r="E5" s="9"/>
      <c r="F5" s="10"/>
    </row>
    <row r="6" spans="1:6" ht="15.75" x14ac:dyDescent="0.25">
      <c r="A6" s="8"/>
      <c r="B6" s="8"/>
      <c r="C6" s="8"/>
      <c r="D6" s="8"/>
      <c r="E6" s="8"/>
      <c r="F6" s="10"/>
    </row>
    <row r="7" spans="1:6" ht="15.75" x14ac:dyDescent="0.2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8"/>
    </row>
    <row r="8" spans="1:6" ht="15.75" x14ac:dyDescent="0.25">
      <c r="A8" s="12" t="s">
        <v>6</v>
      </c>
      <c r="B8" s="12"/>
      <c r="C8" s="12"/>
      <c r="D8" s="12"/>
      <c r="E8" s="12" t="s">
        <v>7</v>
      </c>
      <c r="F8" s="8"/>
    </row>
    <row r="9" spans="1:6" s="1" customFormat="1" ht="15.75" x14ac:dyDescent="0.25">
      <c r="A9" s="12"/>
      <c r="B9" s="13" t="s">
        <v>8</v>
      </c>
      <c r="C9" s="12"/>
      <c r="D9" s="12"/>
      <c r="E9" s="12"/>
      <c r="F9" s="8"/>
    </row>
    <row r="10" spans="1:6" s="1" customFormat="1" ht="15.75" x14ac:dyDescent="0.25">
      <c r="A10" s="12">
        <v>1</v>
      </c>
      <c r="B10" s="12" t="s">
        <v>49</v>
      </c>
      <c r="C10" s="12" t="s">
        <v>11</v>
      </c>
      <c r="D10" s="12">
        <f>0.01</f>
        <v>0.01</v>
      </c>
      <c r="E10" s="12">
        <v>181.8</v>
      </c>
      <c r="F10" s="8"/>
    </row>
    <row r="11" spans="1:6" ht="15.75" x14ac:dyDescent="0.25">
      <c r="A11" s="14">
        <v>2</v>
      </c>
      <c r="B11" s="15" t="s">
        <v>34</v>
      </c>
      <c r="C11" s="15" t="s">
        <v>11</v>
      </c>
      <c r="D11" s="16">
        <f>0.08+0.01+0.02</f>
        <v>0.11</v>
      </c>
      <c r="E11" s="16">
        <f>1294+161.8+331.6</f>
        <v>1787.4</v>
      </c>
      <c r="F11" s="8"/>
    </row>
    <row r="12" spans="1:6" s="1" customFormat="1" ht="47.25" x14ac:dyDescent="0.25">
      <c r="A12" s="14">
        <v>3</v>
      </c>
      <c r="B12" s="15" t="s">
        <v>22</v>
      </c>
      <c r="C12" s="15" t="s">
        <v>23</v>
      </c>
      <c r="D12" s="14">
        <v>0.18</v>
      </c>
      <c r="E12" s="14">
        <f>3542.4+638.6+638.6+638.6+685.4+685.4+685.4</f>
        <v>7514.4</v>
      </c>
      <c r="F12" s="8"/>
    </row>
    <row r="13" spans="1:6" ht="47.25" x14ac:dyDescent="0.25">
      <c r="A13" s="14">
        <v>4</v>
      </c>
      <c r="B13" s="15" t="s">
        <v>12</v>
      </c>
      <c r="C13" s="15" t="s">
        <v>10</v>
      </c>
      <c r="D13" s="14">
        <f>11.2</f>
        <v>11.2</v>
      </c>
      <c r="E13" s="14">
        <f>82885.8</f>
        <v>82885.8</v>
      </c>
      <c r="F13" s="8"/>
    </row>
    <row r="14" spans="1:6" ht="47.25" x14ac:dyDescent="0.25">
      <c r="A14" s="14">
        <v>5</v>
      </c>
      <c r="B14" s="15" t="s">
        <v>13</v>
      </c>
      <c r="C14" s="15" t="s">
        <v>10</v>
      </c>
      <c r="D14" s="14">
        <f>0.1</f>
        <v>0.1</v>
      </c>
      <c r="E14" s="14">
        <f>748.8</f>
        <v>748.8</v>
      </c>
      <c r="F14" s="8"/>
    </row>
    <row r="15" spans="1:6" s="1" customFormat="1" ht="31.5" x14ac:dyDescent="0.25">
      <c r="A15" s="12">
        <v>6</v>
      </c>
      <c r="B15" s="15" t="s">
        <v>14</v>
      </c>
      <c r="C15" s="15" t="s">
        <v>11</v>
      </c>
      <c r="D15" s="14">
        <f>0.15+0.02+0.01</f>
        <v>0.18</v>
      </c>
      <c r="E15" s="14">
        <f>17057.8+2402.2+1256.4</f>
        <v>20716.400000000001</v>
      </c>
      <c r="F15" s="8"/>
    </row>
    <row r="16" spans="1:6" s="1" customFormat="1" ht="15.75" x14ac:dyDescent="0.25">
      <c r="A16" s="14">
        <v>7</v>
      </c>
      <c r="B16" s="24" t="s">
        <v>58</v>
      </c>
      <c r="C16" s="12" t="s">
        <v>11</v>
      </c>
      <c r="D16" s="12">
        <v>0.01</v>
      </c>
      <c r="E16" s="12">
        <f>713</f>
        <v>713</v>
      </c>
      <c r="F16" s="8"/>
    </row>
    <row r="17" spans="1:7" s="1" customFormat="1" ht="15.75" x14ac:dyDescent="0.25">
      <c r="A17" s="14">
        <v>8</v>
      </c>
      <c r="B17" s="24" t="s">
        <v>59</v>
      </c>
      <c r="C17" s="12" t="s">
        <v>60</v>
      </c>
      <c r="D17" s="12">
        <v>0.1</v>
      </c>
      <c r="E17" s="14">
        <f>4188.4</f>
        <v>4188.3999999999996</v>
      </c>
      <c r="F17" s="8"/>
    </row>
    <row r="18" spans="1:7" s="1" customFormat="1" ht="15.75" x14ac:dyDescent="0.25">
      <c r="A18" s="14">
        <v>9</v>
      </c>
      <c r="B18" s="24" t="s">
        <v>61</v>
      </c>
      <c r="C18" s="12" t="s">
        <v>11</v>
      </c>
      <c r="D18" s="12">
        <v>0.02</v>
      </c>
      <c r="E18" s="14">
        <f>2250</f>
        <v>2250</v>
      </c>
      <c r="F18" s="8"/>
    </row>
    <row r="19" spans="1:7" s="1" customFormat="1" ht="31.5" x14ac:dyDescent="0.25">
      <c r="A19" s="14">
        <v>10</v>
      </c>
      <c r="B19" s="24" t="s">
        <v>62</v>
      </c>
      <c r="C19" s="12" t="s">
        <v>63</v>
      </c>
      <c r="D19" s="12">
        <f>2</f>
        <v>2</v>
      </c>
      <c r="E19" s="14">
        <f>9528.4</f>
        <v>9528.4</v>
      </c>
      <c r="F19" s="8"/>
    </row>
    <row r="20" spans="1:7" s="1" customFormat="1" ht="31.5" x14ac:dyDescent="0.25">
      <c r="A20" s="12">
        <v>11</v>
      </c>
      <c r="B20" s="24" t="s">
        <v>46</v>
      </c>
      <c r="C20" s="25" t="s">
        <v>47</v>
      </c>
      <c r="D20" s="12">
        <f>0.2+0.2</f>
        <v>0.4</v>
      </c>
      <c r="E20" s="14">
        <f>2399.8+2399.8</f>
        <v>4799.6000000000004</v>
      </c>
      <c r="F20" s="8"/>
    </row>
    <row r="21" spans="1:7" s="1" customFormat="1" ht="31.5" x14ac:dyDescent="0.25">
      <c r="A21" s="14">
        <v>12</v>
      </c>
      <c r="B21" s="24" t="s">
        <v>64</v>
      </c>
      <c r="C21" s="25" t="s">
        <v>47</v>
      </c>
      <c r="D21" s="12">
        <v>0.1</v>
      </c>
      <c r="E21" s="14">
        <v>1833.8</v>
      </c>
      <c r="F21" s="8"/>
    </row>
    <row r="22" spans="1:7" s="1" customFormat="1" ht="78.75" x14ac:dyDescent="0.25">
      <c r="A22" s="14">
        <v>13</v>
      </c>
      <c r="B22" s="15" t="s">
        <v>18</v>
      </c>
      <c r="C22" s="15" t="s">
        <v>19</v>
      </c>
      <c r="D22" s="14">
        <v>0.58630000000000004</v>
      </c>
      <c r="E22" s="14">
        <f>12326.8+2223.6+2223.6+2223.6+2378.6+2378.6+2378.6</f>
        <v>26133.399999999994</v>
      </c>
      <c r="F22" s="8"/>
    </row>
    <row r="23" spans="1:7" s="1" customFormat="1" ht="31.5" x14ac:dyDescent="0.25">
      <c r="A23" s="14">
        <v>14</v>
      </c>
      <c r="B23" s="15" t="s">
        <v>20</v>
      </c>
      <c r="C23" s="15" t="s">
        <v>21</v>
      </c>
      <c r="D23" s="14">
        <f>0.1+0.02+0.02+0.02+0.04+0.04+0.06</f>
        <v>0.30000000000000004</v>
      </c>
      <c r="E23" s="14">
        <f>5278.2+1137.2+1137.2+1137.2+2436.8+2436.8+3655</f>
        <v>17218.399999999998</v>
      </c>
      <c r="F23" s="8"/>
    </row>
    <row r="24" spans="1:7" s="1" customFormat="1" ht="47.25" x14ac:dyDescent="0.25">
      <c r="A24" s="14">
        <v>15</v>
      </c>
      <c r="B24" s="15" t="s">
        <v>24</v>
      </c>
      <c r="C24" s="15" t="s">
        <v>10</v>
      </c>
      <c r="D24" s="14"/>
      <c r="E24" s="14"/>
      <c r="F24" s="8"/>
    </row>
    <row r="25" spans="1:7" s="1" customFormat="1" ht="31.5" x14ac:dyDescent="0.25">
      <c r="A25" s="12">
        <v>16</v>
      </c>
      <c r="B25" s="15" t="s">
        <v>36</v>
      </c>
      <c r="C25" s="15" t="s">
        <v>25</v>
      </c>
      <c r="D25" s="14">
        <f>1.22+0.1+0.28+0.1+0.38+0.04</f>
        <v>2.12</v>
      </c>
      <c r="E25" s="14">
        <f>5964.2+530.4+1481+566.2+2150+224.8</f>
        <v>10916.599999999999</v>
      </c>
      <c r="F25" s="8"/>
    </row>
    <row r="26" spans="1:7" s="1" customFormat="1" ht="31.5" x14ac:dyDescent="0.25">
      <c r="A26" s="14">
        <v>17</v>
      </c>
      <c r="B26" s="24" t="s">
        <v>48</v>
      </c>
      <c r="C26" s="26" t="s">
        <v>25</v>
      </c>
      <c r="D26" s="14">
        <v>0.34</v>
      </c>
      <c r="E26" s="14">
        <v>1672.8</v>
      </c>
      <c r="F26" s="8"/>
    </row>
    <row r="27" spans="1:7" s="1" customFormat="1" ht="31.5" x14ac:dyDescent="0.25">
      <c r="A27" s="14">
        <v>18</v>
      </c>
      <c r="B27" s="24" t="s">
        <v>55</v>
      </c>
      <c r="C27" s="26" t="s">
        <v>50</v>
      </c>
      <c r="D27" s="27">
        <v>0.01</v>
      </c>
      <c r="E27" s="28">
        <v>813.6</v>
      </c>
      <c r="F27" s="8"/>
    </row>
    <row r="28" spans="1:7" s="1" customFormat="1" ht="31.5" x14ac:dyDescent="0.25">
      <c r="A28" s="14">
        <v>19</v>
      </c>
      <c r="B28" s="15" t="s">
        <v>43</v>
      </c>
      <c r="C28" s="15" t="s">
        <v>44</v>
      </c>
      <c r="D28" s="14">
        <v>0.01</v>
      </c>
      <c r="E28" s="14">
        <v>1069.4000000000001</v>
      </c>
      <c r="F28" s="8"/>
    </row>
    <row r="29" spans="1:7" ht="15.75" x14ac:dyDescent="0.25">
      <c r="A29" s="14"/>
      <c r="B29" s="15"/>
      <c r="C29" s="15"/>
      <c r="D29" s="14"/>
      <c r="E29" s="17">
        <f>SUM(E10:E28)</f>
        <v>194971.99999999997</v>
      </c>
      <c r="F29" s="8"/>
      <c r="G29" s="3"/>
    </row>
    <row r="30" spans="1:7" ht="15.75" x14ac:dyDescent="0.25">
      <c r="A30" s="14"/>
      <c r="B30" s="18" t="s">
        <v>9</v>
      </c>
      <c r="C30" s="15"/>
      <c r="D30" s="14"/>
      <c r="E30" s="14"/>
      <c r="F30" s="8"/>
    </row>
    <row r="31" spans="1:7" ht="31.5" x14ac:dyDescent="0.25">
      <c r="A31" s="14">
        <v>1</v>
      </c>
      <c r="B31" s="24" t="s">
        <v>81</v>
      </c>
      <c r="C31" s="14" t="s">
        <v>11</v>
      </c>
      <c r="D31" s="14">
        <f>0.07+0.04+0.02+0.02+0.02+0.01+0.1+0.01</f>
        <v>0.29000000000000004</v>
      </c>
      <c r="E31" s="14">
        <f>6903.4+4062.6+2577.8+2095.4+2031.4+1078.2+10833.2+1292.8</f>
        <v>30874.799999999999</v>
      </c>
      <c r="F31" s="8"/>
    </row>
    <row r="32" spans="1:7" s="1" customFormat="1" ht="31.5" x14ac:dyDescent="0.25">
      <c r="A32" s="14">
        <v>2</v>
      </c>
      <c r="B32" s="15" t="s">
        <v>40</v>
      </c>
      <c r="C32" s="15" t="s">
        <v>41</v>
      </c>
      <c r="D32" s="14">
        <f>0.01</f>
        <v>0.01</v>
      </c>
      <c r="E32" s="14">
        <f>490.6</f>
        <v>490.6</v>
      </c>
      <c r="F32" s="8"/>
    </row>
    <row r="33" spans="1:6" s="1" customFormat="1" ht="31.5" x14ac:dyDescent="0.25">
      <c r="A33" s="14">
        <v>3</v>
      </c>
      <c r="B33" s="15" t="s">
        <v>83</v>
      </c>
      <c r="C33" s="15" t="s">
        <v>41</v>
      </c>
      <c r="D33" s="14">
        <f>0.01</f>
        <v>0.01</v>
      </c>
      <c r="E33" s="14">
        <f>889.6</f>
        <v>889.6</v>
      </c>
      <c r="F33" s="8"/>
    </row>
    <row r="34" spans="1:6" s="1" customFormat="1" ht="47.25" x14ac:dyDescent="0.25">
      <c r="A34" s="14">
        <v>4</v>
      </c>
      <c r="B34" s="24" t="s">
        <v>52</v>
      </c>
      <c r="C34" s="24" t="s">
        <v>10</v>
      </c>
      <c r="D34" s="29">
        <v>0.02</v>
      </c>
      <c r="E34" s="29">
        <v>3162.6</v>
      </c>
      <c r="F34" s="8"/>
    </row>
    <row r="35" spans="1:6" s="1" customFormat="1" ht="47.25" x14ac:dyDescent="0.25">
      <c r="A35" s="14">
        <v>5</v>
      </c>
      <c r="B35" s="24" t="s">
        <v>80</v>
      </c>
      <c r="C35" s="24" t="s">
        <v>10</v>
      </c>
      <c r="D35" s="29">
        <f>0.04</f>
        <v>0.04</v>
      </c>
      <c r="E35" s="29">
        <f>3531.4</f>
        <v>3531.4</v>
      </c>
      <c r="F35" s="8"/>
    </row>
    <row r="36" spans="1:6" s="1" customFormat="1" ht="47.25" x14ac:dyDescent="0.25">
      <c r="A36" s="14">
        <v>6</v>
      </c>
      <c r="B36" s="24" t="s">
        <v>67</v>
      </c>
      <c r="C36" s="24" t="s">
        <v>10</v>
      </c>
      <c r="D36" s="29">
        <f>0.02</f>
        <v>0.02</v>
      </c>
      <c r="E36" s="29">
        <f>2546.8</f>
        <v>2546.8000000000002</v>
      </c>
      <c r="F36" s="8"/>
    </row>
    <row r="37" spans="1:6" s="1" customFormat="1" ht="47.25" x14ac:dyDescent="0.25">
      <c r="A37" s="14">
        <v>7</v>
      </c>
      <c r="B37" s="15" t="s">
        <v>37</v>
      </c>
      <c r="C37" s="15" t="s">
        <v>35</v>
      </c>
      <c r="D37" s="14">
        <f>6+1+1+9</f>
        <v>17</v>
      </c>
      <c r="E37" s="14">
        <f>31483.2+5712+6086+54767</f>
        <v>98048.2</v>
      </c>
      <c r="F37" s="8"/>
    </row>
    <row r="38" spans="1:6" s="1" customFormat="1" ht="47.25" x14ac:dyDescent="0.25">
      <c r="A38" s="14">
        <v>8</v>
      </c>
      <c r="B38" s="15" t="s">
        <v>82</v>
      </c>
      <c r="C38" s="15" t="s">
        <v>35</v>
      </c>
      <c r="D38" s="14">
        <f>1</f>
        <v>1</v>
      </c>
      <c r="E38" s="14">
        <f>6110</f>
        <v>6110</v>
      </c>
      <c r="F38" s="8"/>
    </row>
    <row r="39" spans="1:6" s="1" customFormat="1" ht="47.25" x14ac:dyDescent="0.25">
      <c r="A39" s="14">
        <v>9</v>
      </c>
      <c r="B39" s="15" t="s">
        <v>75</v>
      </c>
      <c r="C39" s="15" t="s">
        <v>35</v>
      </c>
      <c r="D39" s="14">
        <f>2</f>
        <v>2</v>
      </c>
      <c r="E39" s="14">
        <f>11725.8</f>
        <v>11725.8</v>
      </c>
      <c r="F39" s="8"/>
    </row>
    <row r="40" spans="1:6" s="1" customFormat="1" ht="47.25" x14ac:dyDescent="0.25">
      <c r="A40" s="14">
        <v>10</v>
      </c>
      <c r="B40" s="15" t="s">
        <v>68</v>
      </c>
      <c r="C40" s="15" t="s">
        <v>10</v>
      </c>
      <c r="D40" s="14">
        <f>0.05+0.1+0.09</f>
        <v>0.24000000000000002</v>
      </c>
      <c r="E40" s="14">
        <f>1436.4+2875+2588.6</f>
        <v>6900</v>
      </c>
      <c r="F40" s="8"/>
    </row>
    <row r="41" spans="1:6" s="1" customFormat="1" ht="78.75" x14ac:dyDescent="0.25">
      <c r="A41" s="14">
        <v>11</v>
      </c>
      <c r="B41" s="15" t="s">
        <v>69</v>
      </c>
      <c r="C41" s="15" t="s">
        <v>70</v>
      </c>
      <c r="D41" s="14">
        <f>0.05+0.1+0.09</f>
        <v>0.24000000000000002</v>
      </c>
      <c r="E41" s="14">
        <f>176.8+350.4+314.8</f>
        <v>842</v>
      </c>
      <c r="F41" s="8"/>
    </row>
    <row r="42" spans="1:6" s="1" customFormat="1" ht="78.75" x14ac:dyDescent="0.25">
      <c r="A42" s="14">
        <v>12</v>
      </c>
      <c r="B42" s="15" t="s">
        <v>71</v>
      </c>
      <c r="C42" s="15" t="s">
        <v>51</v>
      </c>
      <c r="D42" s="14">
        <f>0.05+0.1+0.09</f>
        <v>0.24000000000000002</v>
      </c>
      <c r="E42" s="14">
        <f>4454.4+4137.8+3637.6</f>
        <v>12229.800000000001</v>
      </c>
      <c r="F42" s="8"/>
    </row>
    <row r="43" spans="1:6" s="1" customFormat="1" ht="47.25" x14ac:dyDescent="0.25">
      <c r="A43" s="14">
        <v>13</v>
      </c>
      <c r="B43" s="15" t="s">
        <v>72</v>
      </c>
      <c r="C43" s="15" t="s">
        <v>10</v>
      </c>
      <c r="D43" s="14">
        <f>0.25</f>
        <v>0.25</v>
      </c>
      <c r="E43" s="14">
        <f>11366.8</f>
        <v>11366.8</v>
      </c>
      <c r="F43" s="8"/>
    </row>
    <row r="44" spans="1:6" s="1" customFormat="1" ht="78.75" x14ac:dyDescent="0.25">
      <c r="A44" s="14">
        <v>14</v>
      </c>
      <c r="B44" s="15" t="s">
        <v>73</v>
      </c>
      <c r="C44" s="15" t="s">
        <v>70</v>
      </c>
      <c r="D44" s="14">
        <f>0.25</f>
        <v>0.25</v>
      </c>
      <c r="E44" s="14">
        <f>1822.2</f>
        <v>1822.2</v>
      </c>
      <c r="F44" s="8"/>
    </row>
    <row r="45" spans="1:6" s="1" customFormat="1" ht="78.75" x14ac:dyDescent="0.25">
      <c r="A45" s="14">
        <v>15</v>
      </c>
      <c r="B45" s="15" t="s">
        <v>74</v>
      </c>
      <c r="C45" s="15" t="s">
        <v>51</v>
      </c>
      <c r="D45" s="14">
        <f>0.25</f>
        <v>0.25</v>
      </c>
      <c r="E45" s="14">
        <f>21253.6</f>
        <v>21253.599999999999</v>
      </c>
      <c r="F45" s="8"/>
    </row>
    <row r="46" spans="1:6" s="1" customFormat="1" ht="15.75" x14ac:dyDescent="0.25">
      <c r="A46" s="14">
        <v>16</v>
      </c>
      <c r="B46" s="15" t="s">
        <v>78</v>
      </c>
      <c r="C46" s="15" t="s">
        <v>79</v>
      </c>
      <c r="D46" s="14">
        <f>86.69</f>
        <v>86.69</v>
      </c>
      <c r="E46" s="19">
        <f>117237.4</f>
        <v>117237.4</v>
      </c>
      <c r="F46" s="8"/>
    </row>
    <row r="47" spans="1:6" s="1" customFormat="1" ht="31.5" x14ac:dyDescent="0.25">
      <c r="A47" s="14">
        <v>17</v>
      </c>
      <c r="B47" s="15" t="s">
        <v>76</v>
      </c>
      <c r="C47" s="15" t="s">
        <v>27</v>
      </c>
      <c r="D47" s="14">
        <f>1</f>
        <v>1</v>
      </c>
      <c r="E47" s="19">
        <f>10400</f>
        <v>10400</v>
      </c>
      <c r="F47" s="8"/>
    </row>
    <row r="48" spans="1:6" s="1" customFormat="1" ht="31.5" x14ac:dyDescent="0.25">
      <c r="A48" s="14">
        <v>18</v>
      </c>
      <c r="B48" s="15" t="s">
        <v>65</v>
      </c>
      <c r="C48" s="15" t="s">
        <v>39</v>
      </c>
      <c r="D48" s="14">
        <v>21</v>
      </c>
      <c r="E48" s="14">
        <v>9009</v>
      </c>
      <c r="F48" s="8"/>
    </row>
    <row r="49" spans="1:10" s="1" customFormat="1" ht="31.5" x14ac:dyDescent="0.25">
      <c r="A49" s="14">
        <v>19</v>
      </c>
      <c r="B49" s="15" t="s">
        <v>66</v>
      </c>
      <c r="C49" s="15" t="s">
        <v>39</v>
      </c>
      <c r="D49" s="14">
        <v>56</v>
      </c>
      <c r="E49" s="14">
        <v>38640</v>
      </c>
      <c r="F49" s="8"/>
    </row>
    <row r="50" spans="1:10" s="1" customFormat="1" ht="78.75" x14ac:dyDescent="0.25">
      <c r="A50" s="14">
        <v>20</v>
      </c>
      <c r="B50" s="24" t="s">
        <v>56</v>
      </c>
      <c r="C50" s="24" t="s">
        <v>57</v>
      </c>
      <c r="D50" s="14">
        <v>20</v>
      </c>
      <c r="E50" s="14">
        <v>3774.6</v>
      </c>
      <c r="F50" s="8"/>
    </row>
    <row r="51" spans="1:10" s="1" customFormat="1" ht="31.5" x14ac:dyDescent="0.25">
      <c r="A51" s="14">
        <v>21</v>
      </c>
      <c r="B51" s="24" t="s">
        <v>84</v>
      </c>
      <c r="C51" s="14" t="s">
        <v>42</v>
      </c>
      <c r="D51" s="14">
        <f>75</f>
        <v>75</v>
      </c>
      <c r="E51" s="14">
        <f>3125</f>
        <v>3125</v>
      </c>
      <c r="F51" s="8"/>
    </row>
    <row r="52" spans="1:10" s="1" customFormat="1" ht="31.5" x14ac:dyDescent="0.25">
      <c r="A52" s="14">
        <v>22</v>
      </c>
      <c r="B52" s="24" t="s">
        <v>85</v>
      </c>
      <c r="C52" s="24" t="s">
        <v>86</v>
      </c>
      <c r="D52" s="14">
        <f>1</f>
        <v>1</v>
      </c>
      <c r="E52" s="14">
        <f>800</f>
        <v>800</v>
      </c>
      <c r="F52" s="8"/>
    </row>
    <row r="53" spans="1:10" s="1" customFormat="1" ht="31.5" x14ac:dyDescent="0.25">
      <c r="A53" s="14">
        <v>23</v>
      </c>
      <c r="B53" s="24" t="s">
        <v>53</v>
      </c>
      <c r="C53" s="14" t="s">
        <v>42</v>
      </c>
      <c r="D53" s="14">
        <v>220</v>
      </c>
      <c r="E53" s="14">
        <v>7333</v>
      </c>
      <c r="F53" s="8"/>
    </row>
    <row r="54" spans="1:10" s="1" customFormat="1" ht="15.75" x14ac:dyDescent="0.25">
      <c r="A54" s="14"/>
      <c r="B54" s="15"/>
      <c r="C54" s="15"/>
      <c r="D54" s="14"/>
      <c r="E54" s="17">
        <f>SUM(E31:E53)</f>
        <v>402113.19999999995</v>
      </c>
      <c r="F54" s="8"/>
    </row>
    <row r="55" spans="1:10" ht="15.75" x14ac:dyDescent="0.25">
      <c r="A55" s="14"/>
      <c r="B55" s="15" t="s">
        <v>77</v>
      </c>
      <c r="C55" s="14"/>
      <c r="D55" s="14"/>
      <c r="E55" s="17">
        <f>E29+E54</f>
        <v>597085.19999999995</v>
      </c>
      <c r="F55" s="8"/>
    </row>
    <row r="56" spans="1:10" ht="15.75" x14ac:dyDescent="0.25">
      <c r="A56" s="14"/>
      <c r="B56" s="15"/>
      <c r="C56" s="14"/>
      <c r="D56" s="14"/>
      <c r="E56" s="14"/>
      <c r="F56" s="8"/>
    </row>
    <row r="57" spans="1:10" ht="15.75" x14ac:dyDescent="0.25">
      <c r="A57" s="20"/>
      <c r="B57" s="20"/>
      <c r="C57" s="20"/>
      <c r="D57" s="20"/>
      <c r="E57" s="20"/>
      <c r="F57" s="8"/>
      <c r="J57" t="s">
        <v>28</v>
      </c>
    </row>
    <row r="58" spans="1:10" ht="15.75" x14ac:dyDescent="0.25">
      <c r="A58" s="20"/>
      <c r="B58" s="20" t="s">
        <v>15</v>
      </c>
      <c r="C58" s="20" t="s">
        <v>30</v>
      </c>
      <c r="D58" s="20"/>
      <c r="E58" s="20"/>
      <c r="F58" s="10"/>
    </row>
    <row r="59" spans="1:10" x14ac:dyDescent="0.25">
      <c r="A59" s="21"/>
      <c r="B59" s="21"/>
      <c r="C59" s="21"/>
      <c r="D59" s="21"/>
      <c r="E59" s="21"/>
      <c r="F59" s="10"/>
    </row>
    <row r="60" spans="1:10" x14ac:dyDescent="0.25">
      <c r="A60" s="21"/>
      <c r="B60" s="21"/>
      <c r="C60" s="21"/>
      <c r="D60" s="21"/>
      <c r="E60" s="21"/>
      <c r="F60" s="10"/>
    </row>
    <row r="61" spans="1:10" x14ac:dyDescent="0.25">
      <c r="A61" s="21"/>
      <c r="B61" s="21" t="s">
        <v>16</v>
      </c>
      <c r="C61" s="21"/>
      <c r="D61" s="22"/>
      <c r="E61" s="21" t="s">
        <v>45</v>
      </c>
      <c r="F61" s="23"/>
      <c r="G61" s="3"/>
    </row>
    <row r="62" spans="1:10" x14ac:dyDescent="0.25">
      <c r="A62" s="2"/>
      <c r="B62" s="2"/>
      <c r="C62" s="2"/>
      <c r="D62" s="2"/>
      <c r="E62" s="2"/>
      <c r="F62" s="3"/>
      <c r="G62" s="3"/>
    </row>
    <row r="63" spans="1:10" x14ac:dyDescent="0.25">
      <c r="A63" s="2"/>
      <c r="B63" s="2"/>
      <c r="C63" s="5" t="s">
        <v>31</v>
      </c>
      <c r="D63" s="6">
        <f>8556+3611.6+10675.8+6823+11159.6+30394.2+4529.8+9176.6+87795.8+6067+8907.2+7275.4</f>
        <v>194972.00000000003</v>
      </c>
      <c r="E63" s="4"/>
      <c r="F63" s="3"/>
    </row>
    <row r="64" spans="1:10" x14ac:dyDescent="0.25">
      <c r="A64" s="2"/>
      <c r="B64" s="2"/>
      <c r="C64" s="5" t="s">
        <v>32</v>
      </c>
      <c r="D64" s="5">
        <f>3333+3162.6+4000+32152.2+10009+47649+12677+183746.8+19911.2+7164.2+74383.2+3925</f>
        <v>402113.2</v>
      </c>
      <c r="E64" s="2"/>
    </row>
    <row r="65" spans="1:6" x14ac:dyDescent="0.25">
      <c r="A65" s="2"/>
      <c r="B65" s="2"/>
      <c r="C65" s="5"/>
      <c r="D65" s="6">
        <f>D63+D64</f>
        <v>597085.20000000007</v>
      </c>
      <c r="E65" s="4"/>
      <c r="F65" t="s">
        <v>26</v>
      </c>
    </row>
    <row r="66" spans="1:6" x14ac:dyDescent="0.25">
      <c r="A66" s="2"/>
      <c r="B66" s="2"/>
      <c r="C66" s="5" t="s">
        <v>33</v>
      </c>
      <c r="D66" s="6">
        <f>11889+6774.2+14675.8+38975.2+21168.6+78043.2+17206.8+192923.4+107707+13231.2+83290.4+11200.4</f>
        <v>597085.19999999995</v>
      </c>
      <c r="E66" s="2"/>
    </row>
    <row r="67" spans="1:6" x14ac:dyDescent="0.25">
      <c r="A67" s="2"/>
      <c r="B67" s="2"/>
      <c r="C67" s="2"/>
      <c r="D67" s="2"/>
      <c r="E67" s="2"/>
    </row>
    <row r="1098" spans="7:7" x14ac:dyDescent="0.25">
      <c r="G1098" t="s">
        <v>29</v>
      </c>
    </row>
    <row r="1100" spans="7:7" x14ac:dyDescent="0.25">
      <c r="G1100" t="s">
        <v>26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2023-01-20T07:49:41Z</cp:lastPrinted>
  <dcterms:created xsi:type="dcterms:W3CDTF">2016-09-29T06:37:31Z</dcterms:created>
  <dcterms:modified xsi:type="dcterms:W3CDTF">2023-01-20T07:51:00Z</dcterms:modified>
</cp:coreProperties>
</file>