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3" i="1" l="1"/>
  <c r="D43" i="1"/>
  <c r="E45" i="1"/>
  <c r="D45" i="1"/>
  <c r="E44" i="1"/>
  <c r="D44" i="1"/>
  <c r="D46" i="1"/>
  <c r="E46" i="1"/>
  <c r="E24" i="1"/>
  <c r="E23" i="1"/>
  <c r="E19" i="1"/>
  <c r="D19" i="1"/>
  <c r="E18" i="1"/>
  <c r="D18" i="1"/>
  <c r="E14" i="1"/>
  <c r="E17" i="1"/>
  <c r="D58" i="1"/>
  <c r="D56" i="1"/>
  <c r="D55" i="1"/>
  <c r="E28" i="1" l="1"/>
  <c r="D28" i="1"/>
  <c r="E20" i="1"/>
  <c r="D20" i="1"/>
  <c r="E34" i="1" l="1"/>
  <c r="D34" i="1"/>
  <c r="E11" i="1" l="1"/>
  <c r="D11" i="1"/>
  <c r="E39" i="1" l="1"/>
  <c r="D39" i="1"/>
  <c r="E38" i="1"/>
  <c r="D38" i="1"/>
  <c r="E42" i="1" l="1"/>
  <c r="D42" i="1"/>
  <c r="E35" i="1"/>
  <c r="D35" i="1"/>
  <c r="E27" i="1"/>
  <c r="D27" i="1"/>
  <c r="E31" i="1"/>
  <c r="D31" i="1"/>
  <c r="E36" i="1" l="1"/>
  <c r="D36" i="1"/>
  <c r="E37" i="1"/>
  <c r="D37" i="1"/>
  <c r="E30" i="1"/>
  <c r="D30" i="1"/>
  <c r="E32" i="1" l="1"/>
  <c r="D32" i="1"/>
  <c r="E33" i="1"/>
  <c r="D33" i="1"/>
  <c r="E29" i="1"/>
  <c r="E26" i="1"/>
  <c r="D26" i="1"/>
  <c r="E25" i="1"/>
  <c r="D25" i="1"/>
  <c r="E13" i="1"/>
  <c r="D13" i="1"/>
  <c r="E12" i="1"/>
  <c r="D12" i="1"/>
  <c r="E16" i="1"/>
  <c r="D16" i="1"/>
  <c r="E15" i="1"/>
  <c r="E21" i="1" l="1"/>
  <c r="D57" i="1"/>
  <c r="E47" i="1"/>
  <c r="E48" i="1" l="1"/>
</calcChain>
</file>

<file path=xl/sharedStrings.xml><?xml version="1.0" encoding="utf-8"?>
<sst xmlns="http://schemas.openxmlformats.org/spreadsheetml/2006/main" count="92" uniqueCount="81">
  <si>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</si>
  <si>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</si>
  <si>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</si>
  <si>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</si>
  <si>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</si>
  <si>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</si>
  <si>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</si>
  <si>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</si>
  <si>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</si>
  <si>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</si>
  <si>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</si>
  <si>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</si>
  <si>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</si>
  <si>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</si>
  <si>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</si>
  <si>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</si>
  <si>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</si>
  <si>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</si>
  <si>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</si>
  <si>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</si>
  <si>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</si>
  <si>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</si>
  <si>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</si>
  <si>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</si>
  <si>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</si>
  <si>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</si>
  <si>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100м3 воды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</si>
  <si>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</si>
  <si>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</si>
  <si>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</si>
  <si>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</si>
  <si>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</si>
  <si>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</si>
  <si>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</si>
  <si>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</si>
  <si>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</si>
  <si>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>Водоотлив  из подвала электрическими насосами</t>
  </si>
  <si>
    <t xml:space="preserve">                                        по улице Комсомольская</t>
  </si>
  <si>
    <t>Установка насосов</t>
  </si>
  <si>
    <t>100м2</t>
  </si>
  <si>
    <t>Очистка канализационной сети внутренней</t>
  </si>
  <si>
    <t>Механизированная уборка снега на придомовой территории</t>
  </si>
  <si>
    <t>мин</t>
  </si>
  <si>
    <t>Услуги трактора,экскаватора-погрузчика,погрузка и вывоз снега со складированием</t>
  </si>
  <si>
    <t>м3</t>
  </si>
  <si>
    <t>Смена сгонов у трубопроводов диаметром до 32мм</t>
  </si>
  <si>
    <t>100 сгонов</t>
  </si>
  <si>
    <t>Врезка в действующие внутренние сети трубопроводов отопления и водоснабжения диам.25мм</t>
  </si>
  <si>
    <t>Гидравлическое испытание аппарата с внутренней трубчаткой</t>
  </si>
  <si>
    <t>1шт</t>
  </si>
  <si>
    <t>Обслуживание пожарной сигнализации</t>
  </si>
  <si>
    <t xml:space="preserve">Услуги видеонаблюдения </t>
  </si>
  <si>
    <t>мес</t>
  </si>
  <si>
    <t xml:space="preserve">                                          </t>
  </si>
  <si>
    <t>Ремонт групповых щитков со сменой автоматов</t>
  </si>
  <si>
    <t>1шт.</t>
  </si>
  <si>
    <t>Контейнер ТКО-0,4м3 с крышкой</t>
  </si>
  <si>
    <t>1 компл.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</si>
  <si>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</si>
  <si>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</si>
  <si>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имущества МКД, выполненных за 2022  года на жилом доме № 24</t>
  </si>
  <si>
    <t>Очистка внутренней поверхности:теплообменного аппарата</t>
  </si>
  <si>
    <t>Ремонт платы лифта ПУ-1 подъезда №1</t>
  </si>
  <si>
    <t>10шт</t>
  </si>
  <si>
    <t>Смена электросчетчика</t>
  </si>
  <si>
    <t>Укрепление оконных и дверных коробок без конопатки</t>
  </si>
  <si>
    <t>100 коробок</t>
  </si>
  <si>
    <t>Смена дверных приборов:шпингалеты</t>
  </si>
  <si>
    <t>Смена кранов на шаровые диам.32,15мм</t>
  </si>
  <si>
    <t>Установка манометров</t>
  </si>
  <si>
    <t>Выезд альпиниста на проведение работ по герметизации отливов,трещин кв 56</t>
  </si>
  <si>
    <t>услуга</t>
  </si>
  <si>
    <t>Разборка покрытий полов из линолеума и релина</t>
  </si>
  <si>
    <t>100м2 покрытия</t>
  </si>
  <si>
    <t>Устройство покрытий из линолеума насухо из готовых ковров</t>
  </si>
  <si>
    <t>100м32</t>
  </si>
  <si>
    <t>Прокладка внутренних трубопроводов водоснабжения и отопления из многослойных полипропиленовых труб, из заранее собранных узлов,наружным диаметром:25мм</t>
  </si>
  <si>
    <t>100м</t>
  </si>
  <si>
    <t>Механизированная обработка придомовой территории ПСС</t>
  </si>
  <si>
    <t>раз</t>
  </si>
  <si>
    <t>Укладка влаговпитывающих ковриков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</si>
</sst>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1"/>
  <sheetViews>
    <sheetView tabSelected="1" zoomScale="124" zoomScaleNormal="124" workbookViewId="0">
      <selection activeCell="E53" sqref="A1:E5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  <col min="11" max="11" width="11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60</v>
      </c>
      <c r="C4" s="3"/>
      <c r="D4" s="3"/>
      <c r="E4" s="3"/>
      <c r="F4" s="1"/>
    </row>
    <row r="5" spans="1:6" ht="15.75" x14ac:dyDescent="0.25">
      <c r="A5" s="4"/>
      <c r="B5" s="3" t="s">
        <v>37</v>
      </c>
      <c r="C5" s="3"/>
      <c r="D5" s="3"/>
      <c r="E5" s="3"/>
      <c r="F5" s="1"/>
    </row>
    <row r="6" spans="1:6" s="1" customFormat="1" ht="15.75" x14ac:dyDescent="0.25">
      <c r="A6" s="4"/>
      <c r="B6" s="3"/>
      <c r="C6" s="3"/>
      <c r="D6" s="3"/>
      <c r="E6" s="3"/>
    </row>
    <row r="7" spans="1:6" s="1" customFormat="1" ht="15.75" x14ac:dyDescent="0.25">
      <c r="A7" s="4"/>
      <c r="B7" s="3"/>
      <c r="C7" s="3"/>
      <c r="D7" s="3"/>
      <c r="E7" s="3"/>
    </row>
    <row r="8" spans="1:6" ht="15.75" x14ac:dyDescent="0.25">
      <c r="A8" s="5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4"/>
    </row>
    <row r="9" spans="1:6" ht="15.75" x14ac:dyDescent="0.25">
      <c r="A9" s="6" t="s">
        <v>6</v>
      </c>
      <c r="B9" s="6"/>
      <c r="C9" s="6"/>
      <c r="D9" s="6"/>
      <c r="E9" s="6" t="s">
        <v>7</v>
      </c>
      <c r="F9" s="4"/>
    </row>
    <row r="10" spans="1:6" s="1" customFormat="1" ht="15.75" x14ac:dyDescent="0.25">
      <c r="A10" s="6"/>
      <c r="B10" s="11" t="s">
        <v>9</v>
      </c>
      <c r="C10" s="6"/>
      <c r="D10" s="6"/>
      <c r="E10" s="6"/>
      <c r="F10" s="4"/>
    </row>
    <row r="11" spans="1:6" ht="15.75" x14ac:dyDescent="0.25">
      <c r="A11" s="7">
        <v>1</v>
      </c>
      <c r="B11" s="8" t="s">
        <v>34</v>
      </c>
      <c r="C11" s="8" t="s">
        <v>12</v>
      </c>
      <c r="D11" s="7">
        <f>0.02+0.02+0.03+0.01+0.01</f>
        <v>0.09</v>
      </c>
      <c r="E11" s="7">
        <f>316.2+316.2+474+161.8+166.8</f>
        <v>1435</v>
      </c>
      <c r="F11" s="4"/>
    </row>
    <row r="12" spans="1:6" s="1" customFormat="1" ht="31.5" x14ac:dyDescent="0.25">
      <c r="A12" s="7">
        <v>2</v>
      </c>
      <c r="B12" s="8" t="s">
        <v>24</v>
      </c>
      <c r="C12" s="8" t="s">
        <v>12</v>
      </c>
      <c r="D12" s="7">
        <f>0.01</f>
        <v>0.01</v>
      </c>
      <c r="E12" s="7">
        <f>1512.2</f>
        <v>1512.2</v>
      </c>
      <c r="F12" s="4"/>
    </row>
    <row r="13" spans="1:6" s="1" customFormat="1" ht="31.5" x14ac:dyDescent="0.25">
      <c r="A13" s="7">
        <v>3</v>
      </c>
      <c r="B13" s="8" t="s">
        <v>54</v>
      </c>
      <c r="C13" s="8" t="s">
        <v>12</v>
      </c>
      <c r="D13" s="7">
        <f>0.01</f>
        <v>0.01</v>
      </c>
      <c r="E13" s="7">
        <f>4384.4</f>
        <v>4384.3999999999996</v>
      </c>
      <c r="F13" s="4"/>
    </row>
    <row r="14" spans="1:6" s="1" customFormat="1" ht="47.25" x14ac:dyDescent="0.25">
      <c r="A14" s="7">
        <v>4</v>
      </c>
      <c r="B14" s="8" t="s">
        <v>22</v>
      </c>
      <c r="C14" s="8" t="s">
        <v>23</v>
      </c>
      <c r="D14" s="7">
        <v>0.28000000000000003</v>
      </c>
      <c r="E14" s="7">
        <f>6162.4+2080+2080+2080+2237.8+2237.8+2237.8+2394+2394+2394</f>
        <v>26297.8</v>
      </c>
      <c r="F14" s="4"/>
    </row>
    <row r="15" spans="1:6" ht="47.25" x14ac:dyDescent="0.25">
      <c r="A15" s="7">
        <v>5</v>
      </c>
      <c r="B15" s="8" t="s">
        <v>13</v>
      </c>
      <c r="C15" s="8" t="s">
        <v>11</v>
      </c>
      <c r="D15" s="7">
        <v>23.32</v>
      </c>
      <c r="E15" s="7">
        <f>161043.2</f>
        <v>161043.20000000001</v>
      </c>
      <c r="F15" s="4"/>
    </row>
    <row r="16" spans="1:6" s="1" customFormat="1" ht="47.25" x14ac:dyDescent="0.25">
      <c r="A16" s="7">
        <v>6</v>
      </c>
      <c r="B16" s="8" t="s">
        <v>14</v>
      </c>
      <c r="C16" s="8" t="s">
        <v>11</v>
      </c>
      <c r="D16" s="7">
        <f>0.99</f>
        <v>0.99</v>
      </c>
      <c r="E16" s="7">
        <f>6926.2</f>
        <v>6926.2</v>
      </c>
      <c r="F16" s="4"/>
    </row>
    <row r="17" spans="1:6" s="1" customFormat="1" ht="78.75" x14ac:dyDescent="0.25">
      <c r="A17" s="7">
        <v>7</v>
      </c>
      <c r="B17" s="8" t="s">
        <v>18</v>
      </c>
      <c r="C17" s="8" t="s">
        <v>19</v>
      </c>
      <c r="D17" s="7">
        <v>1.4430000000000001</v>
      </c>
      <c r="E17" s="7">
        <f>15073.8+5090.6+5090.6+5090.6+5475+5475+5475+5861+5861+5861</f>
        <v>64353.599999999999</v>
      </c>
      <c r="F17" s="4"/>
    </row>
    <row r="18" spans="1:6" s="1" customFormat="1" ht="47.25" x14ac:dyDescent="0.25">
      <c r="A18" s="7">
        <v>8</v>
      </c>
      <c r="B18" s="8" t="s">
        <v>40</v>
      </c>
      <c r="C18" s="8" t="s">
        <v>11</v>
      </c>
      <c r="D18" s="7">
        <f>0.36+0.12+0.12+0.12+0.12+0.12+0.12+0.12</f>
        <v>1.2000000000000002</v>
      </c>
      <c r="E18" s="7">
        <f>8939.6+3086+3086+3286.4+3286.4+3286.4+3502.6+3502.6</f>
        <v>31976</v>
      </c>
      <c r="F18" s="4"/>
    </row>
    <row r="19" spans="1:6" s="1" customFormat="1" ht="31.5" x14ac:dyDescent="0.25">
      <c r="A19" s="7">
        <v>9</v>
      </c>
      <c r="B19" s="8" t="s">
        <v>20</v>
      </c>
      <c r="C19" s="8" t="s">
        <v>21</v>
      </c>
      <c r="D19" s="7">
        <f>0.07+0.02+0.02+0.04+0.02+0.04+0.06+0.04+0.04+0.04</f>
        <v>0.38999999999999996</v>
      </c>
      <c r="E19" s="7">
        <f>3660.4+1058.8+1058.8+2116.2+1137.2+2274.6+3412.8+2436.8+2436.6+2436.8</f>
        <v>22028.999999999996</v>
      </c>
      <c r="F19" s="4"/>
    </row>
    <row r="20" spans="1:6" s="1" customFormat="1" ht="31.5" x14ac:dyDescent="0.25">
      <c r="A20" s="7">
        <v>10</v>
      </c>
      <c r="B20" s="8" t="s">
        <v>36</v>
      </c>
      <c r="C20" s="8" t="s">
        <v>26</v>
      </c>
      <c r="D20" s="7">
        <f>0.07+0.02+0.02+0.02+0.03+0.02+0.02+0.02+0.01</f>
        <v>0.22999999999999998</v>
      </c>
      <c r="E20" s="7">
        <f>337+96.8+97+97+158.4+105.2+105.2+112.6+55</f>
        <v>1164.2</v>
      </c>
      <c r="F20" s="4"/>
    </row>
    <row r="21" spans="1:6" ht="15.75" x14ac:dyDescent="0.25">
      <c r="A21" s="7"/>
      <c r="B21" s="8"/>
      <c r="C21" s="8"/>
      <c r="D21" s="7"/>
      <c r="E21" s="9">
        <f>SUM(E11:E20)</f>
        <v>321121.60000000003</v>
      </c>
      <c r="F21" s="4"/>
    </row>
    <row r="22" spans="1:6" ht="15.75" x14ac:dyDescent="0.25">
      <c r="A22" s="7"/>
      <c r="B22" s="12" t="s">
        <v>10</v>
      </c>
      <c r="C22" s="8"/>
      <c r="D22" s="7"/>
      <c r="E22" s="7"/>
      <c r="F22" s="4"/>
    </row>
    <row r="23" spans="1:6" s="1" customFormat="1" ht="15.75" x14ac:dyDescent="0.25">
      <c r="A23" s="7">
        <v>1</v>
      </c>
      <c r="B23" s="8" t="s">
        <v>50</v>
      </c>
      <c r="C23" s="8" t="s">
        <v>25</v>
      </c>
      <c r="D23" s="7">
        <v>2</v>
      </c>
      <c r="E23" s="7">
        <f>10773+3591+3591+3591+3591+3591+3591+3591+3591+3591</f>
        <v>43092</v>
      </c>
      <c r="F23" s="4"/>
    </row>
    <row r="24" spans="1:6" s="1" customFormat="1" ht="15.75" x14ac:dyDescent="0.25">
      <c r="A24" s="7">
        <v>2</v>
      </c>
      <c r="B24" s="8" t="s">
        <v>51</v>
      </c>
      <c r="C24" s="8" t="s">
        <v>52</v>
      </c>
      <c r="D24" s="7">
        <v>1</v>
      </c>
      <c r="E24" s="7">
        <f>18600+6200+6200+6200+6200+6200+6200+6200+6200+6200</f>
        <v>74400</v>
      </c>
      <c r="F24" s="4"/>
    </row>
    <row r="25" spans="1:6" s="1" customFormat="1" ht="31.5" x14ac:dyDescent="0.25">
      <c r="A25" s="7">
        <v>3</v>
      </c>
      <c r="B25" s="8" t="s">
        <v>61</v>
      </c>
      <c r="C25" s="8" t="s">
        <v>55</v>
      </c>
      <c r="D25" s="7">
        <f>4</f>
        <v>4</v>
      </c>
      <c r="E25" s="7">
        <f>78900.8</f>
        <v>78900.800000000003</v>
      </c>
      <c r="F25" s="4"/>
    </row>
    <row r="26" spans="1:6" s="1" customFormat="1" ht="31.5" x14ac:dyDescent="0.25">
      <c r="A26" s="7">
        <v>4</v>
      </c>
      <c r="B26" s="8" t="s">
        <v>48</v>
      </c>
      <c r="C26" s="8" t="s">
        <v>49</v>
      </c>
      <c r="D26" s="7">
        <f>4</f>
        <v>4</v>
      </c>
      <c r="E26" s="7">
        <f>23961.4</f>
        <v>23961.4</v>
      </c>
      <c r="F26" s="4"/>
    </row>
    <row r="27" spans="1:6" s="1" customFormat="1" ht="15.75" x14ac:dyDescent="0.25">
      <c r="A27" s="7">
        <v>5</v>
      </c>
      <c r="B27" s="8" t="s">
        <v>68</v>
      </c>
      <c r="C27" s="8" t="s">
        <v>12</v>
      </c>
      <c r="D27" s="7">
        <f>0.01+0.02+0.02</f>
        <v>0.05</v>
      </c>
      <c r="E27" s="7">
        <f>1524+2031.8+2031.8</f>
        <v>5587.6</v>
      </c>
      <c r="F27" s="4"/>
    </row>
    <row r="28" spans="1:6" s="1" customFormat="1" ht="15.75" x14ac:dyDescent="0.25">
      <c r="A28" s="7">
        <v>6</v>
      </c>
      <c r="B28" s="8" t="s">
        <v>56</v>
      </c>
      <c r="C28" s="8" t="s">
        <v>25</v>
      </c>
      <c r="D28" s="7">
        <f>1+2</f>
        <v>3</v>
      </c>
      <c r="E28" s="7">
        <f>12553+21934</f>
        <v>34487</v>
      </c>
      <c r="F28" s="4"/>
    </row>
    <row r="29" spans="1:6" s="1" customFormat="1" ht="15.75" x14ac:dyDescent="0.25">
      <c r="A29" s="7">
        <v>7</v>
      </c>
      <c r="B29" s="8" t="s">
        <v>62</v>
      </c>
      <c r="C29" s="8" t="s">
        <v>25</v>
      </c>
      <c r="D29" s="7">
        <v>1</v>
      </c>
      <c r="E29" s="7">
        <f>5000</f>
        <v>5000</v>
      </c>
      <c r="F29" s="4"/>
    </row>
    <row r="30" spans="1:6" s="1" customFormat="1" ht="15.75" x14ac:dyDescent="0.25">
      <c r="A30" s="7">
        <v>8</v>
      </c>
      <c r="B30" s="8" t="s">
        <v>38</v>
      </c>
      <c r="C30" s="8" t="s">
        <v>63</v>
      </c>
      <c r="D30" s="7">
        <f>0.1+0.1</f>
        <v>0.2</v>
      </c>
      <c r="E30" s="7">
        <f>24262.6+25613.6</f>
        <v>49876.2</v>
      </c>
      <c r="F30" s="4"/>
    </row>
    <row r="31" spans="1:6" s="1" customFormat="1" ht="15.75" x14ac:dyDescent="0.25">
      <c r="A31" s="7">
        <v>9</v>
      </c>
      <c r="B31" s="8" t="s">
        <v>69</v>
      </c>
      <c r="C31" s="8" t="s">
        <v>57</v>
      </c>
      <c r="D31" s="7">
        <f>4</f>
        <v>4</v>
      </c>
      <c r="E31" s="7">
        <f>4548.4</f>
        <v>4548.3999999999996</v>
      </c>
      <c r="F31" s="4"/>
    </row>
    <row r="32" spans="1:6" s="1" customFormat="1" ht="31.5" x14ac:dyDescent="0.25">
      <c r="A32" s="7">
        <v>10</v>
      </c>
      <c r="B32" s="8" t="s">
        <v>45</v>
      </c>
      <c r="C32" s="8" t="s">
        <v>46</v>
      </c>
      <c r="D32" s="7">
        <f>0.01</f>
        <v>0.01</v>
      </c>
      <c r="E32" s="7">
        <f>589</f>
        <v>589</v>
      </c>
      <c r="F32" s="4"/>
    </row>
    <row r="33" spans="1:6" s="1" customFormat="1" ht="47.25" x14ac:dyDescent="0.25">
      <c r="A33" s="7">
        <v>11</v>
      </c>
      <c r="B33" s="8" t="s">
        <v>47</v>
      </c>
      <c r="C33" s="8" t="s">
        <v>35</v>
      </c>
      <c r="D33" s="7">
        <f>2+2+2</f>
        <v>6</v>
      </c>
      <c r="E33" s="7">
        <f>10558+10795+10795.2</f>
        <v>32148.2</v>
      </c>
      <c r="F33" s="4"/>
    </row>
    <row r="34" spans="1:6" s="1" customFormat="1" ht="78.75" x14ac:dyDescent="0.25">
      <c r="A34" s="7">
        <v>12</v>
      </c>
      <c r="B34" s="8" t="s">
        <v>76</v>
      </c>
      <c r="C34" s="8" t="s">
        <v>77</v>
      </c>
      <c r="D34" s="7">
        <f>0.01</f>
        <v>0.01</v>
      </c>
      <c r="E34" s="7">
        <f>3380</f>
        <v>3380</v>
      </c>
      <c r="F34" s="4"/>
    </row>
    <row r="35" spans="1:6" s="1" customFormat="1" ht="15.75" x14ac:dyDescent="0.25">
      <c r="A35" s="7">
        <v>13</v>
      </c>
      <c r="B35" s="8" t="s">
        <v>64</v>
      </c>
      <c r="C35" s="8" t="s">
        <v>12</v>
      </c>
      <c r="D35" s="7">
        <f>0.01+0.01</f>
        <v>0.02</v>
      </c>
      <c r="E35" s="7">
        <f>10302.4+10357</f>
        <v>20659.400000000001</v>
      </c>
      <c r="F35" s="4"/>
    </row>
    <row r="36" spans="1:6" s="1" customFormat="1" ht="15.75" x14ac:dyDescent="0.25">
      <c r="A36" s="7">
        <v>14</v>
      </c>
      <c r="B36" s="8" t="s">
        <v>67</v>
      </c>
      <c r="C36" s="8" t="s">
        <v>12</v>
      </c>
      <c r="D36" s="7">
        <f>0.02</f>
        <v>0.02</v>
      </c>
      <c r="E36" s="7">
        <f>2421</f>
        <v>2421</v>
      </c>
      <c r="F36" s="4"/>
    </row>
    <row r="37" spans="1:6" s="1" customFormat="1" ht="31.5" x14ac:dyDescent="0.25">
      <c r="A37" s="7">
        <v>15</v>
      </c>
      <c r="B37" s="8" t="s">
        <v>65</v>
      </c>
      <c r="C37" s="8" t="s">
        <v>66</v>
      </c>
      <c r="D37" s="7">
        <f>0.01</f>
        <v>0.01</v>
      </c>
      <c r="E37" s="7">
        <f>189</f>
        <v>189</v>
      </c>
      <c r="F37" s="4"/>
    </row>
    <row r="38" spans="1:6" s="1" customFormat="1" ht="31.5" x14ac:dyDescent="0.25">
      <c r="A38" s="7">
        <v>16</v>
      </c>
      <c r="B38" s="8" t="s">
        <v>72</v>
      </c>
      <c r="C38" s="8" t="s">
        <v>73</v>
      </c>
      <c r="D38" s="7">
        <f>0.046</f>
        <v>4.5999999999999999E-2</v>
      </c>
      <c r="E38" s="7">
        <f>383.6</f>
        <v>383.6</v>
      </c>
      <c r="F38" s="4"/>
    </row>
    <row r="39" spans="1:6" s="1" customFormat="1" ht="31.5" x14ac:dyDescent="0.25">
      <c r="A39" s="7">
        <v>17</v>
      </c>
      <c r="B39" s="8" t="s">
        <v>74</v>
      </c>
      <c r="C39" s="8" t="s">
        <v>75</v>
      </c>
      <c r="D39" s="7">
        <f>0.046</f>
        <v>4.5999999999999999E-2</v>
      </c>
      <c r="E39" s="7">
        <f>2708.4</f>
        <v>2708.4</v>
      </c>
      <c r="F39" s="4"/>
    </row>
    <row r="40" spans="1:6" s="1" customFormat="1" ht="31.5" x14ac:dyDescent="0.25">
      <c r="A40" s="7">
        <v>18</v>
      </c>
      <c r="B40" s="8" t="s">
        <v>58</v>
      </c>
      <c r="C40" s="8" t="s">
        <v>39</v>
      </c>
      <c r="D40" s="7">
        <v>0.08</v>
      </c>
      <c r="E40" s="7">
        <v>209</v>
      </c>
      <c r="F40" s="4"/>
    </row>
    <row r="41" spans="1:6" s="1" customFormat="1" ht="31.5" x14ac:dyDescent="0.25">
      <c r="A41" s="7">
        <v>19</v>
      </c>
      <c r="B41" s="8" t="s">
        <v>59</v>
      </c>
      <c r="C41" s="8" t="s">
        <v>39</v>
      </c>
      <c r="D41" s="7">
        <v>0.16</v>
      </c>
      <c r="E41" s="7">
        <v>53</v>
      </c>
      <c r="F41" s="4"/>
    </row>
    <row r="42" spans="1:6" s="1" customFormat="1" ht="31.5" x14ac:dyDescent="0.25">
      <c r="A42" s="7">
        <v>20</v>
      </c>
      <c r="B42" s="8" t="s">
        <v>70</v>
      </c>
      <c r="C42" s="8" t="s">
        <v>71</v>
      </c>
      <c r="D42" s="7">
        <f>1</f>
        <v>1</v>
      </c>
      <c r="E42" s="7">
        <f>12000</f>
        <v>12000</v>
      </c>
      <c r="F42" s="4"/>
    </row>
    <row r="43" spans="1:6" s="1" customFormat="1" ht="15.75" x14ac:dyDescent="0.25">
      <c r="A43" s="7">
        <v>21</v>
      </c>
      <c r="B43" s="8" t="s">
        <v>80</v>
      </c>
      <c r="C43" s="8" t="s">
        <v>25</v>
      </c>
      <c r="D43" s="7">
        <f>2</f>
        <v>2</v>
      </c>
      <c r="E43" s="7">
        <f>3232</f>
        <v>3232</v>
      </c>
      <c r="F43" s="4"/>
    </row>
    <row r="44" spans="1:6" s="1" customFormat="1" ht="31.5" x14ac:dyDescent="0.25">
      <c r="A44" s="7">
        <v>22</v>
      </c>
      <c r="B44" s="8" t="s">
        <v>78</v>
      </c>
      <c r="C44" s="8" t="s">
        <v>79</v>
      </c>
      <c r="D44" s="7">
        <f>1+1</f>
        <v>2</v>
      </c>
      <c r="E44" s="7">
        <f>800+800</f>
        <v>1600</v>
      </c>
      <c r="F44" s="4"/>
    </row>
    <row r="45" spans="1:6" s="1" customFormat="1" ht="47.25" x14ac:dyDescent="0.25">
      <c r="A45" s="7">
        <v>23</v>
      </c>
      <c r="B45" s="8" t="s">
        <v>43</v>
      </c>
      <c r="C45" s="8" t="s">
        <v>44</v>
      </c>
      <c r="D45" s="7">
        <f>40+40</f>
        <v>80</v>
      </c>
      <c r="E45" s="15">
        <f>26000+26000</f>
        <v>52000</v>
      </c>
      <c r="F45" s="4"/>
    </row>
    <row r="46" spans="1:6" s="1" customFormat="1" ht="31.5" x14ac:dyDescent="0.25">
      <c r="A46" s="7">
        <v>24</v>
      </c>
      <c r="B46" s="8" t="s">
        <v>41</v>
      </c>
      <c r="C46" s="8" t="s">
        <v>42</v>
      </c>
      <c r="D46" s="7">
        <f>1140+360+40+450+90</f>
        <v>2080</v>
      </c>
      <c r="E46" s="7">
        <f>37996+18000+1667+22500+3750</f>
        <v>83913</v>
      </c>
      <c r="F46" s="4"/>
    </row>
    <row r="47" spans="1:6" s="1" customFormat="1" ht="15.75" x14ac:dyDescent="0.25">
      <c r="A47" s="7"/>
      <c r="B47" s="8"/>
      <c r="C47" s="8"/>
      <c r="D47" s="7"/>
      <c r="E47" s="9">
        <f>SUM(E23:E46)</f>
        <v>535339</v>
      </c>
      <c r="F47" s="4"/>
    </row>
    <row r="48" spans="1:6" ht="15.75" x14ac:dyDescent="0.25">
      <c r="A48" s="7"/>
      <c r="B48" s="8" t="s">
        <v>8</v>
      </c>
      <c r="C48" s="7"/>
      <c r="D48" s="7"/>
      <c r="E48" s="9">
        <f>E21+E47</f>
        <v>856460.60000000009</v>
      </c>
      <c r="F48" s="4"/>
    </row>
    <row r="49" spans="1:10" ht="15.75" x14ac:dyDescent="0.25">
      <c r="A49" s="7"/>
      <c r="B49" s="8"/>
      <c r="C49" s="7"/>
      <c r="D49" s="7"/>
      <c r="E49" s="7"/>
      <c r="F49" s="4"/>
    </row>
    <row r="50" spans="1:10" ht="15.75" x14ac:dyDescent="0.25">
      <c r="A50" s="10"/>
      <c r="B50" s="10"/>
      <c r="C50" s="10"/>
      <c r="D50" s="10"/>
      <c r="E50" s="10"/>
      <c r="F50" s="4"/>
      <c r="J50" t="s">
        <v>28</v>
      </c>
    </row>
    <row r="51" spans="1:10" ht="15.75" x14ac:dyDescent="0.25">
      <c r="A51" s="10"/>
      <c r="B51" s="10" t="s">
        <v>15</v>
      </c>
      <c r="C51" s="10" t="s">
        <v>30</v>
      </c>
      <c r="D51" s="10"/>
      <c r="E51" s="10"/>
      <c r="F51" s="1"/>
      <c r="G51" s="13"/>
    </row>
    <row r="52" spans="1:10" x14ac:dyDescent="0.25">
      <c r="A52" s="2"/>
      <c r="B52" s="2"/>
      <c r="C52" s="2"/>
      <c r="D52" s="2"/>
      <c r="E52" s="2"/>
      <c r="F52" s="1"/>
    </row>
    <row r="53" spans="1:10" x14ac:dyDescent="0.25">
      <c r="A53" s="2"/>
      <c r="B53" s="2" t="s">
        <v>16</v>
      </c>
      <c r="C53" s="2"/>
      <c r="D53" s="14"/>
      <c r="E53" s="2" t="s">
        <v>53</v>
      </c>
      <c r="F53" s="13"/>
      <c r="G53" s="13"/>
    </row>
    <row r="54" spans="1:10" x14ac:dyDescent="0.25">
      <c r="A54" s="2"/>
      <c r="B54" s="2"/>
      <c r="C54" s="2"/>
      <c r="D54" s="2"/>
      <c r="E54" s="2"/>
      <c r="F54" s="13"/>
      <c r="G54" s="13"/>
    </row>
    <row r="55" spans="1:10" x14ac:dyDescent="0.25">
      <c r="A55" s="2"/>
      <c r="B55" s="2"/>
      <c r="C55" s="2" t="s">
        <v>31</v>
      </c>
      <c r="D55" s="14">
        <f>14221.4+11195.2+8756.6+11728.4+176612+18840.4+12294.8+13540.8+14517.2+14473.8+10746.8+14194.4</f>
        <v>321121.8</v>
      </c>
      <c r="E55" s="14"/>
      <c r="F55" s="13"/>
      <c r="G55" s="13"/>
    </row>
    <row r="56" spans="1:10" x14ac:dyDescent="0.25">
      <c r="A56" s="2"/>
      <c r="B56" s="2"/>
      <c r="C56" s="2" t="s">
        <v>32</v>
      </c>
      <c r="D56" s="2">
        <f>46346+14053+56343+20586+9791+165126.4+38014.2+40760+12883+13171+52192+66073</f>
        <v>535338.60000000009</v>
      </c>
      <c r="E56" s="2"/>
    </row>
    <row r="57" spans="1:10" x14ac:dyDescent="0.25">
      <c r="A57" s="2"/>
      <c r="B57" s="2"/>
      <c r="C57" s="2"/>
      <c r="D57" s="14">
        <f>D55+D56</f>
        <v>856460.40000000014</v>
      </c>
      <c r="E57" s="14"/>
    </row>
    <row r="58" spans="1:10" x14ac:dyDescent="0.25">
      <c r="A58" s="2"/>
      <c r="B58" s="2"/>
      <c r="C58" s="2" t="s">
        <v>33</v>
      </c>
      <c r="D58" s="14">
        <f>60567.4+25248.2+65099.6+32314.4+186403+183966.8+50309.4+54300.8+27400.2+27644.8+62938.8+80267.4</f>
        <v>856460.80000000005</v>
      </c>
      <c r="E58" s="2"/>
      <c r="G58" s="13"/>
    </row>
    <row r="59" spans="1:10" x14ac:dyDescent="0.25">
      <c r="A59" s="2"/>
      <c r="B59" s="2"/>
      <c r="C59" s="2"/>
      <c r="D59" s="2"/>
      <c r="E59" s="14"/>
    </row>
    <row r="60" spans="1:10" x14ac:dyDescent="0.25">
      <c r="A60" s="2"/>
      <c r="B60" s="2"/>
      <c r="C60" s="2"/>
      <c r="D60" s="2"/>
      <c r="E60" s="2"/>
    </row>
    <row r="1089" spans="7:7" x14ac:dyDescent="0.25">
      <c r="G1089" t="s">
        <v>29</v>
      </c>
    </row>
    <row r="1091" spans="7:7" x14ac:dyDescent="0.25">
      <c r="G1091" t="s">
        <v>27</v>
      </c>
    </row>
  </sheetData>
  <pageMargins left="0.78740157480314965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2023-01-20T11:12:32Z</cp:lastPrinted>
  <dcterms:created xsi:type="dcterms:W3CDTF">2016-09-29T06:37:31Z</dcterms:created>
  <dcterms:modified xsi:type="dcterms:W3CDTF">2023-01-20T11:13:08Z</dcterms:modified>
</cp:coreProperties>
</file>