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9" i="1" l="1"/>
  <c r="E48" i="1"/>
  <c r="D48" i="1"/>
  <c r="E47" i="1"/>
  <c r="D49" i="1"/>
  <c r="E33" i="1"/>
  <c r="D33" i="1"/>
  <c r="E29" i="1"/>
  <c r="D29" i="1"/>
  <c r="E28" i="1"/>
  <c r="D28" i="1"/>
  <c r="E27" i="1"/>
  <c r="D27" i="1"/>
  <c r="E26" i="1"/>
  <c r="D26" i="1"/>
  <c r="E25" i="1"/>
  <c r="D25" i="1"/>
  <c r="E31" i="1"/>
  <c r="D31" i="1"/>
  <c r="E16" i="1"/>
  <c r="D16" i="1"/>
  <c r="E17" i="1"/>
  <c r="D17" i="1"/>
  <c r="E13" i="1"/>
  <c r="E15" i="1"/>
  <c r="D62" i="1"/>
  <c r="D60" i="1"/>
  <c r="D59" i="1"/>
  <c r="E42" i="1" l="1"/>
  <c r="D42" i="1"/>
  <c r="E34" i="1"/>
  <c r="D34" i="1"/>
  <c r="E10" i="1"/>
  <c r="D10" i="1"/>
  <c r="E40" i="1" l="1"/>
  <c r="D40" i="1"/>
  <c r="E39" i="1"/>
  <c r="D39" i="1"/>
  <c r="E37" i="1"/>
  <c r="D37" i="1"/>
  <c r="E36" i="1"/>
  <c r="D36" i="1"/>
  <c r="E19" i="1"/>
  <c r="D19" i="1"/>
  <c r="E24" i="1" l="1"/>
  <c r="D24" i="1"/>
  <c r="E23" i="1"/>
  <c r="D23" i="1"/>
  <c r="E46" i="1" l="1"/>
  <c r="D46" i="1"/>
  <c r="D13" i="1" l="1"/>
  <c r="E12" i="1"/>
  <c r="D12" i="1"/>
  <c r="E45" i="1" l="1"/>
  <c r="D45" i="1"/>
  <c r="E41" i="1"/>
  <c r="D41" i="1"/>
  <c r="E32" i="1"/>
  <c r="D32" i="1"/>
  <c r="E30" i="1"/>
  <c r="D30" i="1"/>
  <c r="E35" i="1" l="1"/>
  <c r="D35" i="1"/>
  <c r="E14" i="1"/>
  <c r="D14" i="1"/>
  <c r="E38" i="1"/>
  <c r="D38" i="1"/>
  <c r="D61" i="1" l="1"/>
  <c r="E50" i="1" l="1"/>
  <c r="E20" i="1" l="1"/>
  <c r="E51" i="1" l="1"/>
</calcChain>
</file>

<file path=xl/sharedStrings.xml><?xml version="1.0" encoding="utf-8"?>
<sst xmlns="http://schemas.openxmlformats.org/spreadsheetml/2006/main" count="101" uniqueCount="85">
  <si>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</si>
  <si>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</si>
  <si>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</si>
  <si>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</si>
  <si>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</si>
  <si>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</si>
  <si>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</si>
  <si>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</si>
  <si>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</si>
  <si>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</si>
  <si>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</si>
  <si>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</si>
  <si>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</si>
  <si>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</si>
  <si>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</si>
  <si>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</si>
  <si>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</si>
  <si>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</si>
  <si>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</si>
  <si>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</si>
  <si>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</si>
  <si>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</si>
  <si>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</si>
  <si>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</si>
  <si>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</si>
  <si>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</si>
  <si>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 сгонов</t>
  </si>
  <si>
    <t>шт</t>
  </si>
  <si>
    <t>Очистка канализационной сети внутренней</t>
  </si>
  <si>
    <t>100м3 воды</t>
  </si>
  <si>
    <t>Смена дверных приборов замки навесные</t>
  </si>
  <si>
    <t>100шт приб.</t>
  </si>
  <si>
    <t>Ремонт групповых щитков на лестничной клетке со сменой автоматов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</si>
  <si>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</si>
  <si>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</si>
  <si>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</si>
  <si>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</si>
  <si>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</si>
  <si>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</si>
  <si>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</si>
  <si>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</si>
  <si>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</si>
  <si>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1 врезка</t>
  </si>
  <si>
    <t>Водоотлив  из подвала электрическими насосами</t>
  </si>
  <si>
    <t>м.п.</t>
  </si>
  <si>
    <t xml:space="preserve">                                        по улице Комсомольская</t>
  </si>
  <si>
    <t>Механизированная уборка снега на придомовой территории</t>
  </si>
  <si>
    <t>мин</t>
  </si>
  <si>
    <t>Услуги трактора, экскаватора-погрузчика, погрузка и вывоз снега со складированием</t>
  </si>
  <si>
    <t>м3</t>
  </si>
  <si>
    <t>Смена кранов на шаровые краны диам15,20,25 мм</t>
  </si>
  <si>
    <t>Прокладка внутренних трубопроводов водоснабжения и отопления из полипропиленовых труб: диам. 25мм</t>
  </si>
  <si>
    <t>Смена сгонов у трубопроводов диам. до 20 мм</t>
  </si>
  <si>
    <t>Прокладка внутренних трубопроводов водоснабжения и отопления из полипропиленовых труб: диам. 20мм</t>
  </si>
  <si>
    <t>Ремонт силового предохранительного шкафа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</si>
  <si>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</si>
  <si>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имущества МКД, выполненных за 2022  года на жилом доме № 20</t>
  </si>
  <si>
    <t>Контейнер ТКО-0,4м3 с крышкой</t>
  </si>
  <si>
    <t>100м2 окрашиваемой поверхности</t>
  </si>
  <si>
    <t>100м2</t>
  </si>
  <si>
    <t>Очистка снега с крыш при толщине слоя: свыше 10 ло 20 см(козырьки)</t>
  </si>
  <si>
    <t>Добавлять на каждые следующие 10см увеличения толщины слоя</t>
  </si>
  <si>
    <t xml:space="preserve">   </t>
  </si>
  <si>
    <t>Смена отдельных участков металлического ограждения газонов из труб диам.до 25мм</t>
  </si>
  <si>
    <t>1м сменяемого ограждения</t>
  </si>
  <si>
    <t>Ремонт межпанельных швов без вскрытия кв 19,141215,202,67</t>
  </si>
  <si>
    <t>Смена внутренних трубопроводов из стальных труб диам.до 32мм</t>
  </si>
  <si>
    <t>Врезка в действующие внутренние сети трубопроводов отопления и водоснабжения диам.32мм</t>
  </si>
  <si>
    <t>Простая акриловая окраска ранее окрашенных скамеек без подготовки с расчисткой старой краски до 10 %</t>
  </si>
  <si>
    <t>Установка контейнера ТКО-0,4м3 с крышкой</t>
  </si>
  <si>
    <t>Разборка трубопроводов из водогазопроводных труб диаметром до 32мм</t>
  </si>
  <si>
    <t>Сборка узла трубопроводов водоснабжения и отопления из полипропилена наружный диаметр:25мм</t>
  </si>
  <si>
    <t>100 соединений</t>
  </si>
  <si>
    <t>Огткидной пандус из оцинкованной стали для детских колясок</t>
  </si>
  <si>
    <t>Смена электросчетчиков</t>
  </si>
  <si>
    <t>Установка стальных перил на пандус</t>
  </si>
  <si>
    <t>1т</t>
  </si>
  <si>
    <t>Установка ящиков почтовых стальных окрашенных эмалью с креплением к стенам лестничных клеток</t>
  </si>
  <si>
    <t>Ремонт межпанельных швов со вскрытием и утеплением кв 180,35,19,141,215,202,67,177,33</t>
  </si>
  <si>
    <t>Устройство примыканий стеклотканью в один слой на кровле</t>
  </si>
  <si>
    <t>Механизированная обработка ПСС придомовой территории</t>
  </si>
  <si>
    <t>Сборка узла трубопроводов водоснабжения и отопления из полипропилена наружный диаметр:20мм</t>
  </si>
  <si>
    <t>Установка радиатора биметаллического</t>
  </si>
  <si>
    <t>100кВт радиаторов</t>
  </si>
  <si>
    <t>раз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</si>
</sst>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  <xf numFmtId="2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5"/>
  <sheetViews>
    <sheetView tabSelected="1" zoomScale="136" zoomScaleNormal="136" workbookViewId="0">
      <selection activeCell="E57" sqref="A1:E57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11.7109375" customWidth="1"/>
    <col min="8" max="8" width="7.85546875" customWidth="1"/>
    <col min="9" max="9" width="10" customWidth="1"/>
    <col min="11" max="11" width="9.85546875" bestFit="1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18</v>
      </c>
      <c r="C3" s="3"/>
      <c r="D3" s="3"/>
      <c r="E3" s="3"/>
      <c r="F3" s="1"/>
    </row>
    <row r="4" spans="1:6" ht="15.75" x14ac:dyDescent="0.25">
      <c r="A4" s="4"/>
      <c r="B4" s="3" t="s">
        <v>56</v>
      </c>
      <c r="C4" s="3"/>
      <c r="D4" s="3"/>
      <c r="E4" s="3"/>
      <c r="F4" s="1"/>
    </row>
    <row r="5" spans="1:6" ht="15.75" x14ac:dyDescent="0.25">
      <c r="A5" s="4"/>
      <c r="B5" s="3" t="s">
        <v>45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41</v>
      </c>
      <c r="C10" s="8" t="s">
        <v>12</v>
      </c>
      <c r="D10" s="7">
        <f>0.03+0.02+0.02+0.02+0.02+0.01</f>
        <v>0.12000000000000001</v>
      </c>
      <c r="E10" s="7">
        <f>520.2+316.2+316.2+323.4+323.4+166.8</f>
        <v>1966.2</v>
      </c>
      <c r="F10" s="4"/>
    </row>
    <row r="11" spans="1:6" s="1" customFormat="1" ht="31.5" x14ac:dyDescent="0.25">
      <c r="A11" s="7">
        <v>2</v>
      </c>
      <c r="B11" s="8" t="s">
        <v>25</v>
      </c>
      <c r="C11" s="8" t="s">
        <v>12</v>
      </c>
      <c r="D11" s="7">
        <v>0.02</v>
      </c>
      <c r="E11" s="7">
        <v>3009</v>
      </c>
      <c r="F11" s="4"/>
    </row>
    <row r="12" spans="1:6" s="1" customFormat="1" ht="31.5" x14ac:dyDescent="0.25">
      <c r="A12" s="7">
        <v>3</v>
      </c>
      <c r="B12" s="8" t="s">
        <v>32</v>
      </c>
      <c r="C12" s="8" t="s">
        <v>12</v>
      </c>
      <c r="D12" s="7">
        <f>0.01+0.01</f>
        <v>0.02</v>
      </c>
      <c r="E12" s="7">
        <f>4930.4+4604.2</f>
        <v>9534.5999999999985</v>
      </c>
      <c r="F12" s="4"/>
    </row>
    <row r="13" spans="1:6" s="1" customFormat="1" ht="47.25" x14ac:dyDescent="0.25">
      <c r="A13" s="7">
        <v>4</v>
      </c>
      <c r="B13" s="8" t="s">
        <v>23</v>
      </c>
      <c r="C13" s="8" t="s">
        <v>24</v>
      </c>
      <c r="D13" s="7">
        <f>0.54</f>
        <v>0.54</v>
      </c>
      <c r="E13" s="7">
        <f>11887.4+4014.2+4014.2+4014.2+4315.6+4315.6+4315.6+4619.4+4619.4+4619.4</f>
        <v>50735</v>
      </c>
      <c r="F13" s="4"/>
    </row>
    <row r="14" spans="1:6" ht="47.25" x14ac:dyDescent="0.25">
      <c r="A14" s="7">
        <v>5</v>
      </c>
      <c r="B14" s="8" t="s">
        <v>13</v>
      </c>
      <c r="C14" s="8" t="s">
        <v>11</v>
      </c>
      <c r="D14" s="7">
        <f>49.2</f>
        <v>49.2</v>
      </c>
      <c r="E14" s="7">
        <f>339767.6</f>
        <v>339767.6</v>
      </c>
      <c r="F14" s="4"/>
    </row>
    <row r="15" spans="1:6" s="1" customFormat="1" ht="78.75" x14ac:dyDescent="0.25">
      <c r="A15" s="7">
        <v>6</v>
      </c>
      <c r="B15" s="8" t="s">
        <v>19</v>
      </c>
      <c r="C15" s="8" t="s">
        <v>20</v>
      </c>
      <c r="D15" s="7">
        <v>19.786000000000001</v>
      </c>
      <c r="E15" s="7">
        <f>206656.6+69783.8+69783.8+69783.8+75060.8+75060.8+75060.8+80332.6+80332.6+80332.6</f>
        <v>882188.2</v>
      </c>
      <c r="F15" s="4"/>
    </row>
    <row r="16" spans="1:6" s="1" customFormat="1" ht="31.5" x14ac:dyDescent="0.25">
      <c r="A16" s="7">
        <v>7</v>
      </c>
      <c r="B16" s="8" t="s">
        <v>21</v>
      </c>
      <c r="C16" s="8" t="s">
        <v>22</v>
      </c>
      <c r="D16" s="7">
        <f>0.12+0.04+0.04+0.04+0.06+0.04+0.04+0.14+0.06+0.04</f>
        <v>0.62000000000000011</v>
      </c>
      <c r="E16" s="7">
        <f>6267.4+2116.2+2116.2+2116.2+3412.8+2274.6+3412.6+8525.4+3655+2436.8</f>
        <v>36333.199999999997</v>
      </c>
      <c r="F16" s="4"/>
    </row>
    <row r="17" spans="1:6" s="1" customFormat="1" ht="47.25" x14ac:dyDescent="0.25">
      <c r="A17" s="7">
        <v>8</v>
      </c>
      <c r="B17" s="8" t="s">
        <v>28</v>
      </c>
      <c r="C17" s="8" t="s">
        <v>11</v>
      </c>
      <c r="D17" s="7">
        <f>0.74+0.0288+0.0144+0.0312+0.0288+0.0288+0.0144+0.0288+0.0216</f>
        <v>0.93680000000000008</v>
      </c>
      <c r="E17" s="15">
        <f>18607.4+740.2+368.4+855.2+789.2+789.2+421.6+841.2+629.2</f>
        <v>24041.600000000006</v>
      </c>
      <c r="F17" s="4"/>
    </row>
    <row r="18" spans="1:6" s="1" customFormat="1" ht="31.5" x14ac:dyDescent="0.25">
      <c r="A18" s="7">
        <v>9</v>
      </c>
      <c r="B18" s="8" t="s">
        <v>43</v>
      </c>
      <c r="C18" s="8" t="s">
        <v>29</v>
      </c>
      <c r="D18" s="7">
        <v>0.06</v>
      </c>
      <c r="E18" s="15">
        <v>289.2</v>
      </c>
      <c r="F18" s="4"/>
    </row>
    <row r="19" spans="1:6" s="1" customFormat="1" ht="31.5" x14ac:dyDescent="0.25">
      <c r="A19" s="7">
        <v>10</v>
      </c>
      <c r="B19" s="8" t="s">
        <v>30</v>
      </c>
      <c r="C19" s="8" t="s">
        <v>31</v>
      </c>
      <c r="D19" s="7">
        <f>0.01+0.01</f>
        <v>0.02</v>
      </c>
      <c r="E19" s="7">
        <f>1069.6+1177</f>
        <v>2246.6</v>
      </c>
      <c r="F19" s="4"/>
    </row>
    <row r="20" spans="1:6" ht="15.75" x14ac:dyDescent="0.25">
      <c r="A20" s="7"/>
      <c r="B20" s="8"/>
      <c r="C20" s="8"/>
      <c r="D20" s="7"/>
      <c r="E20" s="9">
        <f>SUM(E10:E19)</f>
        <v>1350111.2</v>
      </c>
      <c r="F20" s="4"/>
    </row>
    <row r="21" spans="1:6" ht="15.75" x14ac:dyDescent="0.25">
      <c r="A21" s="7"/>
      <c r="B21" s="12" t="s">
        <v>10</v>
      </c>
      <c r="C21" s="8"/>
      <c r="D21" s="7"/>
      <c r="E21" s="7"/>
      <c r="F21" s="4"/>
    </row>
    <row r="22" spans="1:6" s="1" customFormat="1" ht="15.75" x14ac:dyDescent="0.25">
      <c r="A22" s="7">
        <v>1</v>
      </c>
      <c r="B22" s="8" t="s">
        <v>57</v>
      </c>
      <c r="C22" s="8" t="s">
        <v>27</v>
      </c>
      <c r="D22" s="7">
        <v>2</v>
      </c>
      <c r="E22" s="15">
        <v>25106</v>
      </c>
      <c r="F22" s="4"/>
    </row>
    <row r="23" spans="1:6" ht="31.5" x14ac:dyDescent="0.25">
      <c r="A23" s="7">
        <v>2</v>
      </c>
      <c r="B23" s="8" t="s">
        <v>50</v>
      </c>
      <c r="C23" s="8" t="s">
        <v>12</v>
      </c>
      <c r="D23" s="7">
        <f>0.12+0.3+0.03+0.08</f>
        <v>0.52999999999999992</v>
      </c>
      <c r="E23" s="7">
        <f>10159.2+32275.6+3175.4+10111.8</f>
        <v>55722</v>
      </c>
      <c r="F23" s="4"/>
    </row>
    <row r="24" spans="1:6" s="1" customFormat="1" ht="15.75" x14ac:dyDescent="0.25">
      <c r="A24" s="7">
        <v>3</v>
      </c>
      <c r="B24" s="8" t="s">
        <v>16</v>
      </c>
      <c r="C24" s="8" t="s">
        <v>17</v>
      </c>
      <c r="D24" s="7">
        <f>8</f>
        <v>8</v>
      </c>
      <c r="E24" s="7">
        <f>9097</f>
        <v>9097</v>
      </c>
      <c r="F24" s="4"/>
    </row>
    <row r="25" spans="1:6" s="1" customFormat="1" ht="47.25" x14ac:dyDescent="0.25">
      <c r="A25" s="7">
        <v>4</v>
      </c>
      <c r="B25" s="8" t="s">
        <v>70</v>
      </c>
      <c r="C25" s="8" t="s">
        <v>11</v>
      </c>
      <c r="D25" s="7">
        <f>0.04+0.09</f>
        <v>0.13</v>
      </c>
      <c r="E25" s="7">
        <f>1055.8+2769</f>
        <v>3824.8</v>
      </c>
      <c r="F25" s="4"/>
    </row>
    <row r="26" spans="1:6" s="1" customFormat="1" ht="47.25" x14ac:dyDescent="0.25">
      <c r="A26" s="7">
        <v>5</v>
      </c>
      <c r="B26" s="8" t="s">
        <v>81</v>
      </c>
      <c r="C26" s="8" t="s">
        <v>72</v>
      </c>
      <c r="D26" s="7">
        <f>0.08</f>
        <v>0.08</v>
      </c>
      <c r="E26" s="7">
        <f>165.6</f>
        <v>165.6</v>
      </c>
      <c r="F26" s="4"/>
    </row>
    <row r="27" spans="1:6" s="1" customFormat="1" ht="47.25" x14ac:dyDescent="0.25">
      <c r="A27" s="7">
        <v>6</v>
      </c>
      <c r="B27" s="8" t="s">
        <v>53</v>
      </c>
      <c r="C27" s="8" t="s">
        <v>34</v>
      </c>
      <c r="D27" s="7">
        <f>0.08</f>
        <v>0.08</v>
      </c>
      <c r="E27" s="7">
        <f>1909</f>
        <v>1909</v>
      </c>
      <c r="F27" s="4"/>
    </row>
    <row r="28" spans="1:6" s="1" customFormat="1" ht="47.25" x14ac:dyDescent="0.25">
      <c r="A28" s="7">
        <v>7</v>
      </c>
      <c r="B28" s="8" t="s">
        <v>71</v>
      </c>
      <c r="C28" s="8" t="s">
        <v>72</v>
      </c>
      <c r="D28" s="7">
        <f>0.04+0.02</f>
        <v>0.06</v>
      </c>
      <c r="E28" s="7">
        <f>116.4+60.2</f>
        <v>176.60000000000002</v>
      </c>
      <c r="F28" s="4"/>
    </row>
    <row r="29" spans="1:6" s="1" customFormat="1" ht="47.25" x14ac:dyDescent="0.25">
      <c r="A29" s="7">
        <v>8</v>
      </c>
      <c r="B29" s="8" t="s">
        <v>51</v>
      </c>
      <c r="C29" s="8" t="s">
        <v>34</v>
      </c>
      <c r="D29" s="7">
        <f>0.04+0.01</f>
        <v>0.05</v>
      </c>
      <c r="E29" s="7">
        <f>5113.2+2014.8</f>
        <v>7128</v>
      </c>
      <c r="F29" s="4"/>
    </row>
    <row r="30" spans="1:6" s="1" customFormat="1" ht="47.25" x14ac:dyDescent="0.25">
      <c r="A30" s="7">
        <v>9</v>
      </c>
      <c r="B30" s="8" t="s">
        <v>66</v>
      </c>
      <c r="C30" s="8" t="s">
        <v>11</v>
      </c>
      <c r="D30" s="7">
        <f>0.02</f>
        <v>0.02</v>
      </c>
      <c r="E30" s="7">
        <f>2802</f>
        <v>2802</v>
      </c>
      <c r="F30" s="4"/>
    </row>
    <row r="31" spans="1:6" s="1" customFormat="1" ht="31.5" x14ac:dyDescent="0.25">
      <c r="A31" s="7">
        <v>10</v>
      </c>
      <c r="B31" s="8" t="s">
        <v>52</v>
      </c>
      <c r="C31" s="8" t="s">
        <v>26</v>
      </c>
      <c r="D31" s="7">
        <f>0.01</f>
        <v>0.01</v>
      </c>
      <c r="E31" s="7">
        <f>490.6</f>
        <v>490.6</v>
      </c>
      <c r="F31" s="4"/>
    </row>
    <row r="32" spans="1:6" s="1" customFormat="1" ht="47.25" x14ac:dyDescent="0.25">
      <c r="A32" s="7">
        <v>11</v>
      </c>
      <c r="B32" s="8" t="s">
        <v>67</v>
      </c>
      <c r="C32" s="8" t="s">
        <v>42</v>
      </c>
      <c r="D32" s="7">
        <f>2</f>
        <v>2</v>
      </c>
      <c r="E32" s="7">
        <f>12191.4</f>
        <v>12191.4</v>
      </c>
      <c r="F32" s="4"/>
    </row>
    <row r="33" spans="1:6" s="1" customFormat="1" ht="47.25" x14ac:dyDescent="0.25">
      <c r="A33" s="7">
        <v>12</v>
      </c>
      <c r="B33" s="8" t="s">
        <v>82</v>
      </c>
      <c r="C33" s="8" t="s">
        <v>83</v>
      </c>
      <c r="D33" s="7">
        <f>0.0165</f>
        <v>1.6500000000000001E-2</v>
      </c>
      <c r="E33" s="7">
        <f>10815.6</f>
        <v>10815.6</v>
      </c>
      <c r="F33" s="4"/>
    </row>
    <row r="34" spans="1:6" s="1" customFormat="1" ht="47.25" x14ac:dyDescent="0.25">
      <c r="A34" s="7">
        <v>13</v>
      </c>
      <c r="B34" s="8" t="s">
        <v>78</v>
      </c>
      <c r="C34" s="8" t="s">
        <v>44</v>
      </c>
      <c r="D34" s="7">
        <f>78+82+120</f>
        <v>280</v>
      </c>
      <c r="E34" s="7">
        <f>53820+56580+82800</f>
        <v>193200</v>
      </c>
      <c r="F34" s="4"/>
    </row>
    <row r="35" spans="1:6" s="1" customFormat="1" ht="31.5" x14ac:dyDescent="0.25">
      <c r="A35" s="7">
        <v>14</v>
      </c>
      <c r="B35" s="8" t="s">
        <v>65</v>
      </c>
      <c r="C35" s="8" t="s">
        <v>44</v>
      </c>
      <c r="D35" s="7">
        <f>3+36</f>
        <v>39</v>
      </c>
      <c r="E35" s="7">
        <f>1287+15444</f>
        <v>16731</v>
      </c>
      <c r="F35" s="4"/>
    </row>
    <row r="36" spans="1:6" s="1" customFormat="1" ht="15.75" x14ac:dyDescent="0.25">
      <c r="A36" s="7">
        <v>15</v>
      </c>
      <c r="B36" s="8" t="s">
        <v>54</v>
      </c>
      <c r="C36" s="8" t="s">
        <v>12</v>
      </c>
      <c r="D36" s="7">
        <f>0.01</f>
        <v>0.01</v>
      </c>
      <c r="E36" s="7">
        <f>5760.8</f>
        <v>5760.8</v>
      </c>
      <c r="F36" s="4"/>
    </row>
    <row r="37" spans="1:6" s="1" customFormat="1" ht="15.75" x14ac:dyDescent="0.25">
      <c r="A37" s="7">
        <v>16</v>
      </c>
      <c r="B37" s="8" t="s">
        <v>74</v>
      </c>
      <c r="C37" s="8" t="s">
        <v>12</v>
      </c>
      <c r="D37" s="7">
        <f>0.01</f>
        <v>0.01</v>
      </c>
      <c r="E37" s="7">
        <f>8088.2</f>
        <v>8088.2</v>
      </c>
      <c r="F37" s="4"/>
    </row>
    <row r="38" spans="1:6" s="1" customFormat="1" ht="78.75" x14ac:dyDescent="0.25">
      <c r="A38" s="7">
        <v>17</v>
      </c>
      <c r="B38" s="8" t="s">
        <v>63</v>
      </c>
      <c r="C38" s="8" t="s">
        <v>64</v>
      </c>
      <c r="D38" s="7">
        <f>8</f>
        <v>8</v>
      </c>
      <c r="E38" s="7">
        <f>4011</f>
        <v>4011</v>
      </c>
      <c r="F38" s="4"/>
    </row>
    <row r="39" spans="1:6" s="1" customFormat="1" ht="15.75" x14ac:dyDescent="0.25">
      <c r="A39" s="7">
        <v>18</v>
      </c>
      <c r="B39" s="8" t="s">
        <v>75</v>
      </c>
      <c r="C39" s="8" t="s">
        <v>76</v>
      </c>
      <c r="D39" s="7">
        <f>0.03</f>
        <v>0.03</v>
      </c>
      <c r="E39" s="7">
        <f>3040.4</f>
        <v>3040.4</v>
      </c>
      <c r="F39" s="4"/>
    </row>
    <row r="40" spans="1:6" s="1" customFormat="1" ht="47.25" x14ac:dyDescent="0.25">
      <c r="A40" s="7">
        <v>19</v>
      </c>
      <c r="B40" s="8" t="s">
        <v>77</v>
      </c>
      <c r="C40" s="8" t="s">
        <v>27</v>
      </c>
      <c r="D40" s="7">
        <f>1</f>
        <v>1</v>
      </c>
      <c r="E40" s="7">
        <f>1802.8</f>
        <v>1802.8</v>
      </c>
      <c r="F40" s="4"/>
    </row>
    <row r="41" spans="1:6" s="1" customFormat="1" ht="78.75" x14ac:dyDescent="0.25">
      <c r="A41" s="7">
        <v>20</v>
      </c>
      <c r="B41" s="8" t="s">
        <v>68</v>
      </c>
      <c r="C41" s="8" t="s">
        <v>58</v>
      </c>
      <c r="D41" s="7">
        <f>0.054</f>
        <v>5.3999999999999999E-2</v>
      </c>
      <c r="E41" s="7">
        <f>1151</f>
        <v>1151</v>
      </c>
      <c r="F41" s="4"/>
    </row>
    <row r="42" spans="1:6" s="1" customFormat="1" ht="31.5" x14ac:dyDescent="0.25">
      <c r="A42" s="7">
        <v>21</v>
      </c>
      <c r="B42" s="8" t="s">
        <v>79</v>
      </c>
      <c r="C42" s="8" t="s">
        <v>59</v>
      </c>
      <c r="D42" s="7">
        <f>0.07</f>
        <v>7.0000000000000007E-2</v>
      </c>
      <c r="E42" s="7">
        <f>3789</f>
        <v>3789</v>
      </c>
      <c r="F42" s="4"/>
    </row>
    <row r="43" spans="1:6" s="1" customFormat="1" ht="31.5" x14ac:dyDescent="0.25">
      <c r="A43" s="7">
        <v>22</v>
      </c>
      <c r="B43" s="8" t="s">
        <v>60</v>
      </c>
      <c r="C43" s="8" t="s">
        <v>59</v>
      </c>
      <c r="D43" s="7">
        <v>0.18</v>
      </c>
      <c r="E43" s="7">
        <v>468.8</v>
      </c>
      <c r="F43" s="4"/>
    </row>
    <row r="44" spans="1:6" s="1" customFormat="1" ht="31.5" x14ac:dyDescent="0.25">
      <c r="A44" s="7">
        <v>23</v>
      </c>
      <c r="B44" s="8" t="s">
        <v>61</v>
      </c>
      <c r="C44" s="8" t="s">
        <v>59</v>
      </c>
      <c r="D44" s="7">
        <v>0.36</v>
      </c>
      <c r="E44" s="15">
        <v>122.4</v>
      </c>
      <c r="F44" s="4"/>
    </row>
    <row r="45" spans="1:6" s="1" customFormat="1" ht="15.75" x14ac:dyDescent="0.25">
      <c r="A45" s="7">
        <v>24</v>
      </c>
      <c r="B45" s="8" t="s">
        <v>69</v>
      </c>
      <c r="C45" s="8" t="s">
        <v>27</v>
      </c>
      <c r="D45" s="7">
        <f>2</f>
        <v>2</v>
      </c>
      <c r="E45" s="15">
        <f>24353</f>
        <v>24353</v>
      </c>
      <c r="F45" s="4"/>
    </row>
    <row r="46" spans="1:6" s="1" customFormat="1" ht="31.5" x14ac:dyDescent="0.25">
      <c r="A46" s="7">
        <v>25</v>
      </c>
      <c r="B46" s="8" t="s">
        <v>73</v>
      </c>
      <c r="C46" s="8" t="s">
        <v>27</v>
      </c>
      <c r="D46" s="7">
        <f>1</f>
        <v>1</v>
      </c>
      <c r="E46" s="15">
        <f>10400</f>
        <v>10400</v>
      </c>
      <c r="F46" s="4"/>
    </row>
    <row r="47" spans="1:6" s="1" customFormat="1" ht="31.5" x14ac:dyDescent="0.25">
      <c r="A47" s="7">
        <v>26</v>
      </c>
      <c r="B47" s="8" t="s">
        <v>80</v>
      </c>
      <c r="C47" s="8" t="s">
        <v>84</v>
      </c>
      <c r="D47" s="7">
        <v>2</v>
      </c>
      <c r="E47" s="15">
        <f>800+800</f>
        <v>1600</v>
      </c>
      <c r="F47" s="4"/>
    </row>
    <row r="48" spans="1:6" s="1" customFormat="1" ht="31.5" x14ac:dyDescent="0.25">
      <c r="A48" s="7">
        <v>27</v>
      </c>
      <c r="B48" s="8" t="s">
        <v>48</v>
      </c>
      <c r="C48" s="8" t="s">
        <v>49</v>
      </c>
      <c r="D48" s="7">
        <f>325+20</f>
        <v>345</v>
      </c>
      <c r="E48" s="15">
        <f>211250+13000</f>
        <v>224250</v>
      </c>
      <c r="F48" s="4"/>
    </row>
    <row r="49" spans="1:10" s="1" customFormat="1" ht="31.5" x14ac:dyDescent="0.25">
      <c r="A49" s="7">
        <v>28</v>
      </c>
      <c r="B49" s="8" t="s">
        <v>46</v>
      </c>
      <c r="C49" s="8" t="s">
        <v>47</v>
      </c>
      <c r="D49" s="7">
        <f>1785+240+40+390+130</f>
        <v>2585</v>
      </c>
      <c r="E49" s="7">
        <f>59494+12000+1667+19500+5417</f>
        <v>98078</v>
      </c>
      <c r="F49" s="4"/>
    </row>
    <row r="50" spans="1:10" s="1" customFormat="1" ht="15.75" x14ac:dyDescent="0.25">
      <c r="A50" s="7"/>
      <c r="B50" s="8"/>
      <c r="C50" s="8"/>
      <c r="D50" s="7"/>
      <c r="E50" s="16">
        <f>SUM(E22:E49)</f>
        <v>726275</v>
      </c>
      <c r="F50" s="4"/>
    </row>
    <row r="51" spans="1:10" ht="15.75" x14ac:dyDescent="0.25">
      <c r="A51" s="7"/>
      <c r="B51" s="8" t="s">
        <v>8</v>
      </c>
      <c r="C51" s="7"/>
      <c r="D51" s="7"/>
      <c r="E51" s="9">
        <f>E20+E50</f>
        <v>2076386.2</v>
      </c>
      <c r="F51" s="4"/>
    </row>
    <row r="52" spans="1:10" ht="15.75" x14ac:dyDescent="0.25">
      <c r="A52" s="7"/>
      <c r="B52" s="8"/>
      <c r="C52" s="7"/>
      <c r="D52" s="7"/>
      <c r="E52" s="7"/>
      <c r="F52" s="4"/>
    </row>
    <row r="53" spans="1:10" ht="15.75" x14ac:dyDescent="0.25">
      <c r="A53" s="10"/>
      <c r="B53" s="10"/>
      <c r="C53" s="10"/>
      <c r="D53" s="10"/>
      <c r="E53" s="10"/>
      <c r="F53" s="4"/>
      <c r="J53" t="s">
        <v>35</v>
      </c>
    </row>
    <row r="54" spans="1:10" ht="15.75" x14ac:dyDescent="0.25">
      <c r="A54" s="10"/>
      <c r="B54" s="10" t="s">
        <v>14</v>
      </c>
      <c r="C54" s="10" t="s">
        <v>37</v>
      </c>
      <c r="D54" s="10"/>
      <c r="E54" s="10"/>
      <c r="F54" s="1"/>
      <c r="G54" s="13"/>
    </row>
    <row r="55" spans="1:10" x14ac:dyDescent="0.25">
      <c r="A55" s="2"/>
      <c r="B55" s="2"/>
      <c r="C55" s="2"/>
      <c r="D55" s="2"/>
      <c r="E55" s="2"/>
      <c r="F55" s="1"/>
    </row>
    <row r="56" spans="1:10" x14ac:dyDescent="0.25">
      <c r="A56" s="2"/>
      <c r="B56" s="2"/>
      <c r="C56" s="2"/>
      <c r="D56" s="2"/>
      <c r="E56" s="2"/>
      <c r="F56" s="1"/>
    </row>
    <row r="57" spans="1:10" x14ac:dyDescent="0.25">
      <c r="A57" s="2"/>
      <c r="B57" s="2" t="s">
        <v>15</v>
      </c>
      <c r="C57" s="2"/>
      <c r="D57" s="14"/>
      <c r="E57" s="2" t="s">
        <v>55</v>
      </c>
      <c r="F57" s="13"/>
      <c r="G57" s="13"/>
    </row>
    <row r="58" spans="1:10" x14ac:dyDescent="0.25">
      <c r="A58" s="2"/>
      <c r="B58" s="2"/>
      <c r="C58" s="2"/>
      <c r="D58" s="2"/>
      <c r="E58" s="2"/>
      <c r="F58" s="13"/>
      <c r="G58" s="13"/>
    </row>
    <row r="59" spans="1:10" x14ac:dyDescent="0.25">
      <c r="A59" s="2"/>
      <c r="B59" s="2"/>
      <c r="C59" s="2" t="s">
        <v>38</v>
      </c>
      <c r="D59" s="14">
        <f>85440.8+77428.8+84367.6+77300+76970.6+420980.6+83644.4+87367.8+83901.6+95076+89615+88018</f>
        <v>1350111.2000000002</v>
      </c>
      <c r="E59" s="14"/>
      <c r="F59" s="13"/>
      <c r="G59" s="13"/>
    </row>
    <row r="60" spans="1:10" x14ac:dyDescent="0.25">
      <c r="A60" s="2"/>
      <c r="B60" s="2"/>
      <c r="C60" s="2" t="s">
        <v>39</v>
      </c>
      <c r="D60" s="14">
        <f>213746+55589.2+27106+0+14170.2+159406.8+40497.4+19860.8+19208.8+18692.2+101056+56941.8</f>
        <v>726275.20000000007</v>
      </c>
      <c r="E60" s="2"/>
    </row>
    <row r="61" spans="1:10" x14ac:dyDescent="0.25">
      <c r="A61" s="2"/>
      <c r="B61" s="2"/>
      <c r="C61" s="2"/>
      <c r="D61" s="14">
        <f>D59+D60</f>
        <v>2076386.4000000004</v>
      </c>
      <c r="E61" s="14"/>
    </row>
    <row r="62" spans="1:10" x14ac:dyDescent="0.25">
      <c r="A62" s="2"/>
      <c r="B62" s="2"/>
      <c r="C62" s="2" t="s">
        <v>40</v>
      </c>
      <c r="D62" s="14">
        <f>299186.8+133018+111473.6+77300+91140.8+580387.2+124141.8+107228.6+103110.4+113768.2+190671+144959.8</f>
        <v>2076386.2</v>
      </c>
      <c r="E62" s="2"/>
    </row>
    <row r="63" spans="1:10" x14ac:dyDescent="0.25">
      <c r="A63" s="2"/>
      <c r="B63" s="2"/>
      <c r="C63" s="2"/>
      <c r="D63" s="2"/>
      <c r="E63" s="14"/>
    </row>
    <row r="67" spans="12:12" x14ac:dyDescent="0.25">
      <c r="L67" t="s">
        <v>62</v>
      </c>
    </row>
    <row r="1093" spans="7:7" x14ac:dyDescent="0.25">
      <c r="G1093" t="s">
        <v>36</v>
      </c>
    </row>
    <row r="1095" spans="7:7" x14ac:dyDescent="0.25">
      <c r="G1095" t="s">
        <v>33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2023-01-20T08:11:08Z</cp:lastPrinted>
  <dcterms:created xsi:type="dcterms:W3CDTF">2016-09-29T06:37:31Z</dcterms:created>
  <dcterms:modified xsi:type="dcterms:W3CDTF">2023-01-20T08:12:13Z</dcterms:modified>
</cp:coreProperties>
</file>