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6" i="1" l="1"/>
  <c r="D56" i="1"/>
  <c r="D57" i="1"/>
  <c r="E57" i="1"/>
  <c r="E42" i="1"/>
  <c r="D42" i="1"/>
  <c r="E18" i="1"/>
  <c r="D18" i="1"/>
  <c r="E20" i="1"/>
  <c r="D20" i="1"/>
  <c r="E19" i="1"/>
  <c r="D19" i="1"/>
  <c r="E13" i="1"/>
  <c r="E11" i="1"/>
  <c r="D11" i="1"/>
  <c r="E10" i="1"/>
  <c r="D10" i="1"/>
  <c r="E17" i="1"/>
  <c r="D70" i="1"/>
  <c r="D68" i="1"/>
  <c r="D67" i="1"/>
  <c r="E35" i="1" l="1"/>
  <c r="E45" i="1"/>
  <c r="E44" i="1"/>
  <c r="D44" i="1"/>
  <c r="E38" i="1"/>
  <c r="D38" i="1"/>
  <c r="E37" i="1"/>
  <c r="E36" i="1"/>
  <c r="D36" i="1"/>
  <c r="D34" i="1"/>
  <c r="E33" i="1"/>
  <c r="D33" i="1"/>
  <c r="E21" i="1"/>
  <c r="D21" i="1"/>
  <c r="E12" i="1" l="1"/>
  <c r="D12" i="1"/>
  <c r="E41" i="1" l="1"/>
  <c r="D41" i="1"/>
  <c r="E40" i="1"/>
  <c r="E39" i="1"/>
  <c r="D39" i="1"/>
  <c r="E22" i="1"/>
  <c r="D22" i="1"/>
  <c r="E23" i="1"/>
  <c r="D23" i="1"/>
  <c r="E47" i="1" l="1"/>
  <c r="D47" i="1"/>
  <c r="E29" i="1" l="1"/>
  <c r="E26" i="1"/>
  <c r="D26" i="1"/>
  <c r="E48" i="1" l="1"/>
  <c r="D48" i="1"/>
  <c r="E27" i="1"/>
  <c r="E58" i="1" s="1"/>
  <c r="D27" i="1"/>
  <c r="E24" i="1" l="1"/>
  <c r="D69" i="1" l="1"/>
  <c r="E59" i="1" l="1"/>
</calcChain>
</file>

<file path=xl/sharedStrings.xml><?xml version="1.0" encoding="utf-8"?>
<sst xmlns="http://schemas.openxmlformats.org/spreadsheetml/2006/main" count="116" uniqueCount="93">
  <si>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</si>
  <si>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</si>
  <si>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</si>
  <si>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</si>
  <si>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</si>
  <si>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</si>
  <si>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</si>
  <si>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</si>
  <si>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</si>
  <si>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</si>
  <si>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</si>
  <si>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</si>
  <si>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</si>
  <si>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</si>
  <si>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</si>
  <si>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</si>
  <si>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</si>
  <si>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</si>
  <si>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</si>
  <si>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</si>
  <si>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</si>
  <si>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</si>
  <si>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</si>
  <si>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</si>
  <si>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</si>
  <si>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шт</t>
  </si>
  <si>
    <t>Очистка канализационной сети внутренней</t>
  </si>
  <si>
    <t>100м3 воды</t>
  </si>
  <si>
    <t>,</t>
  </si>
  <si>
    <t>1шт.</t>
  </si>
  <si>
    <t>100м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</si>
  <si>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</si>
  <si>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</si>
  <si>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</si>
  <si>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</si>
  <si>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</si>
  <si>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</si>
  <si>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</si>
  <si>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Водоотлив  из подвала электрическими насосами</t>
  </si>
  <si>
    <t xml:space="preserve">                                        по улице Заречная</t>
  </si>
  <si>
    <t>Установка хомутов диаметром трубопроводов до 100мм</t>
  </si>
  <si>
    <t>100 штук</t>
  </si>
  <si>
    <t>Механизированная уборка снега на придомовой территории</t>
  </si>
  <si>
    <t>мин</t>
  </si>
  <si>
    <t>100м2 окрашиваемой поверхности</t>
  </si>
  <si>
    <t>Смена дверных приборов замки навесные</t>
  </si>
  <si>
    <t>100шт приборов</t>
  </si>
  <si>
    <t>компл.</t>
  </si>
  <si>
    <t>100м2</t>
  </si>
  <si>
    <t>имущества МКД, выполненных за 2022  года на жилом доме № 9</t>
  </si>
  <si>
    <t>10фильтров</t>
  </si>
  <si>
    <t>Смена электросчетчиков</t>
  </si>
  <si>
    <t>Короба пластмассовые шириной до 40мм</t>
  </si>
  <si>
    <t>100 сгонов</t>
  </si>
  <si>
    <t>Смена кранов ГВС на шаровые краны диам.15,32мм</t>
  </si>
  <si>
    <t>Очистка снега с крыш при толщине слоя: свыше 10 ло 20 см(козырьки)</t>
  </si>
  <si>
    <t>Добавлять на каждые следующие 10см увеличения толщины слоя</t>
  </si>
  <si>
    <t>Услуги экскаватора-погрузчика,самосвала,погрузка и вывоз снега с придомовой территории</t>
  </si>
  <si>
    <t>м3</t>
  </si>
  <si>
    <t>Ремонт дверных доводчиков</t>
  </si>
  <si>
    <t>Установка насосов погружных</t>
  </si>
  <si>
    <t>Установка номерных табличек:название улицы и номера дома</t>
  </si>
  <si>
    <t>Смена шарового крана смывного бачка</t>
  </si>
  <si>
    <t>100приб.</t>
  </si>
  <si>
    <t>Регулировка смывного бачка</t>
  </si>
  <si>
    <t>Смена сгонов у трубопроводов диаметром до 32мм</t>
  </si>
  <si>
    <t>Ремонт межпанельных швов без вскрытия кв 60</t>
  </si>
  <si>
    <t>м.п.</t>
  </si>
  <si>
    <t>Шунтирование межпанельных швов кв 9,70</t>
  </si>
  <si>
    <t xml:space="preserve">                                                            </t>
  </si>
  <si>
    <t>Простая масляная окраска ранее окрашенных бордюров без подготовки с расчисткой старой краски до 10% с земли и лесов</t>
  </si>
  <si>
    <t>Ремонт отмостки бетонной толщиной 15см</t>
  </si>
  <si>
    <t>100м2 отмостки</t>
  </si>
  <si>
    <t>Установка манометров</t>
  </si>
  <si>
    <t>Установка фильтров диаметром 80мм</t>
  </si>
  <si>
    <t>Смена обделок из листовой стали шириной до 0,4м</t>
  </si>
  <si>
    <t>Смена выключателей</t>
  </si>
  <si>
    <t>Смена дверных приборов замки врезные</t>
  </si>
  <si>
    <t>Регулировка дверного доводчика к металлическим дверям</t>
  </si>
  <si>
    <t>Установка информационного щита</t>
  </si>
  <si>
    <t>Ремонт ступеней бетонных</t>
  </si>
  <si>
    <t>100ступеней</t>
  </si>
  <si>
    <t>Смена стекол толщиной 4-6мм на деревянных переплетах</t>
  </si>
  <si>
    <t>100м2 остекления</t>
  </si>
  <si>
    <t>Разборка трубопроводов из водогазопроводных труб диаметром до 32мм</t>
  </si>
  <si>
    <t>Сборка узла трубопровода водоснабжения и отопления из многослойного полипропилена,армированного стекловолокном, диам. 32мм</t>
  </si>
  <si>
    <t>Разборка трубопроводов из водогазопроводных труб диаметром до 63мм</t>
  </si>
  <si>
    <t>Сборка узла трубопровода водоснабжения и отопления из многослойного полипропилена,армированного стекловолокном, диам. 40мм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</si>
  <si>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 40мм</t>
  </si>
  <si>
    <t>Установка коробок распаечных</t>
  </si>
  <si>
    <t>Механизированная обработка придомовой территории ПСС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</si>
  <si>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 32мм</t>
  </si>
  <si>
    <t>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</si>
</sst>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2" fontId="0" fillId="0" borderId="0" xfId="0" applyNumberFormat="1" applyBorder="1"/>
    <xf numFmtId="2" fontId="2" fillId="0" borderId="1" xfId="0" applyNumberFormat="1" applyFont="1" applyBorder="1"/>
    <xf numFmtId="0" fontId="0" fillId="0" borderId="3" xfId="0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left" vertical="distributed" wrapText="1"/>
    </xf>
    <xf numFmtId="0" fontId="2" fillId="0" borderId="1" xfId="0" applyFont="1" applyBorder="1" applyAlignment="1">
      <alignment vertical="distributed" wrapText="1"/>
    </xf>
    <xf numFmtId="0" fontId="2" fillId="0" borderId="1" xfId="0" applyFont="1" applyBorder="1" applyAlignment="1">
      <alignment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1"/>
  <sheetViews>
    <sheetView tabSelected="1" zoomScale="142" zoomScaleNormal="142" workbookViewId="0">
      <selection activeCell="E65" sqref="A1:E65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2.140625" customWidth="1"/>
    <col min="5" max="5" width="12.28515625" customWidth="1"/>
    <col min="7" max="7" width="10.85546875" customWidth="1"/>
    <col min="9" max="9" width="11.28515625" customWidth="1"/>
    <col min="11" max="11" width="10.28515625" customWidth="1"/>
    <col min="13" max="13" width="11" customWidth="1"/>
    <col min="15" max="15" width="11.42578125" customWidth="1"/>
    <col min="17" max="17" width="12.570312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17</v>
      </c>
      <c r="C3" s="3"/>
      <c r="D3" s="3"/>
      <c r="E3" s="3"/>
      <c r="F3" s="1"/>
    </row>
    <row r="4" spans="1:6" ht="15.75" x14ac:dyDescent="0.25">
      <c r="A4" s="4"/>
      <c r="B4" s="3" t="s">
        <v>49</v>
      </c>
      <c r="C4" s="3"/>
      <c r="D4" s="3"/>
      <c r="E4" s="3"/>
      <c r="F4" s="1"/>
    </row>
    <row r="5" spans="1:6" ht="15.75" x14ac:dyDescent="0.25">
      <c r="A5" s="4"/>
      <c r="B5" s="3" t="s">
        <v>39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9</v>
      </c>
      <c r="C9" s="6"/>
      <c r="D9" s="6"/>
      <c r="E9" s="6"/>
      <c r="F9" s="4"/>
    </row>
    <row r="10" spans="1:6" ht="15.75" x14ac:dyDescent="0.25">
      <c r="A10" s="7">
        <v>1</v>
      </c>
      <c r="B10" s="8" t="s">
        <v>37</v>
      </c>
      <c r="C10" s="8" t="s">
        <v>12</v>
      </c>
      <c r="D10" s="7">
        <f>0.09+0.01+0.01+0.03+0.11+0.03</f>
        <v>0.28000000000000003</v>
      </c>
      <c r="E10" s="7">
        <f>1515.8+161.8+161.8+486.4+1823+498.4</f>
        <v>4647.1999999999989</v>
      </c>
      <c r="F10" s="4"/>
    </row>
    <row r="11" spans="1:6" s="1" customFormat="1" ht="31.5" x14ac:dyDescent="0.25">
      <c r="A11" s="7">
        <v>2</v>
      </c>
      <c r="B11" s="8" t="s">
        <v>24</v>
      </c>
      <c r="C11" s="8" t="s">
        <v>12</v>
      </c>
      <c r="D11" s="7">
        <f>0.01+0.01</f>
        <v>0.02</v>
      </c>
      <c r="E11" s="7">
        <f>1496.8+1624.2</f>
        <v>3121</v>
      </c>
      <c r="F11" s="4"/>
    </row>
    <row r="12" spans="1:6" s="1" customFormat="1" ht="15.75" x14ac:dyDescent="0.25">
      <c r="A12" s="7">
        <v>3</v>
      </c>
      <c r="B12" s="8" t="s">
        <v>76</v>
      </c>
      <c r="C12" s="8" t="s">
        <v>12</v>
      </c>
      <c r="D12" s="7">
        <f>0.01+0.01</f>
        <v>0.02</v>
      </c>
      <c r="E12" s="7">
        <f>294+294</f>
        <v>588</v>
      </c>
      <c r="F12" s="4"/>
    </row>
    <row r="13" spans="1:6" s="1" customFormat="1" ht="47.25" x14ac:dyDescent="0.25">
      <c r="A13" s="7">
        <v>4</v>
      </c>
      <c r="B13" s="8" t="s">
        <v>22</v>
      </c>
      <c r="C13" s="8" t="s">
        <v>23</v>
      </c>
      <c r="D13" s="7">
        <v>0.5</v>
      </c>
      <c r="E13" s="7">
        <f>22152.8+3995.2+3995.2+3995.2+4277.6+4277.6+4277.6</f>
        <v>46971.199999999997</v>
      </c>
      <c r="F13" s="4"/>
    </row>
    <row r="14" spans="1:6" ht="47.25" x14ac:dyDescent="0.25">
      <c r="A14" s="7">
        <v>5</v>
      </c>
      <c r="B14" s="8" t="s">
        <v>13</v>
      </c>
      <c r="C14" s="8" t="s">
        <v>11</v>
      </c>
      <c r="D14" s="7">
        <v>24.07</v>
      </c>
      <c r="E14" s="7">
        <v>166223.4</v>
      </c>
      <c r="F14" s="4"/>
    </row>
    <row r="15" spans="1:6" ht="47.25" x14ac:dyDescent="0.25">
      <c r="A15" s="7">
        <v>6</v>
      </c>
      <c r="B15" s="8" t="s">
        <v>14</v>
      </c>
      <c r="C15" s="8" t="s">
        <v>11</v>
      </c>
      <c r="D15" s="7">
        <v>3</v>
      </c>
      <c r="E15" s="7">
        <v>20989.4</v>
      </c>
      <c r="F15" s="4"/>
    </row>
    <row r="16" spans="1:6" s="1" customFormat="1" ht="31.5" x14ac:dyDescent="0.25">
      <c r="A16" s="7">
        <v>7</v>
      </c>
      <c r="B16" s="8" t="s">
        <v>40</v>
      </c>
      <c r="C16" s="8" t="s">
        <v>41</v>
      </c>
      <c r="D16" s="16">
        <v>0.01</v>
      </c>
      <c r="E16" s="16">
        <v>1079.8</v>
      </c>
      <c r="F16" s="4"/>
    </row>
    <row r="17" spans="1:6" s="1" customFormat="1" ht="78.75" x14ac:dyDescent="0.25">
      <c r="A17" s="7">
        <v>8</v>
      </c>
      <c r="B17" s="8" t="s">
        <v>18</v>
      </c>
      <c r="C17" s="8" t="s">
        <v>19</v>
      </c>
      <c r="D17" s="7">
        <v>5.4565999999999999</v>
      </c>
      <c r="E17" s="7">
        <f>114724+20701.8+20701.8+20701.8+22153.6+22153.6+22153.6</f>
        <v>243290.19999999998</v>
      </c>
      <c r="F17" s="4"/>
    </row>
    <row r="18" spans="1:6" s="1" customFormat="1" ht="31.5" x14ac:dyDescent="0.25">
      <c r="A18" s="7">
        <v>9</v>
      </c>
      <c r="B18" s="8" t="s">
        <v>20</v>
      </c>
      <c r="C18" s="8" t="s">
        <v>21</v>
      </c>
      <c r="D18" s="7">
        <f>0.24+0.04+0.04+0.04+0.06+0.06+0.04</f>
        <v>0.51999999999999991</v>
      </c>
      <c r="E18" s="7">
        <f>13671.6+2274.6+2274.6+2274.6+3655+3655+2436.8</f>
        <v>30242.199999999997</v>
      </c>
      <c r="F18" s="4"/>
    </row>
    <row r="19" spans="1:6" s="1" customFormat="1" ht="47.25" x14ac:dyDescent="0.25">
      <c r="A19" s="7">
        <v>10</v>
      </c>
      <c r="B19" s="8" t="s">
        <v>26</v>
      </c>
      <c r="C19" s="8" t="s">
        <v>11</v>
      </c>
      <c r="D19" s="7">
        <f>0.6672+0.0336+0.0672+0.0672+0.0672+0.0672+0.0336</f>
        <v>1.0032000000000001</v>
      </c>
      <c r="E19" s="7">
        <f>16733.6+921+1840.8+1840.8+1962+1962+980.2</f>
        <v>26240.399999999998</v>
      </c>
      <c r="F19" s="4"/>
    </row>
    <row r="20" spans="1:6" s="1" customFormat="1" ht="31.5" x14ac:dyDescent="0.25">
      <c r="A20" s="7">
        <v>11</v>
      </c>
      <c r="B20" s="8" t="s">
        <v>38</v>
      </c>
      <c r="C20" s="8" t="s">
        <v>27</v>
      </c>
      <c r="D20" s="7">
        <f>0.13+0.02+0.02+0.04+0.03+0.06+0.02</f>
        <v>0.32</v>
      </c>
      <c r="E20" s="15">
        <f>636+105+105.2+212.6+167.4+340.4+112.6</f>
        <v>1679.1999999999998</v>
      </c>
      <c r="F20" s="4"/>
    </row>
    <row r="21" spans="1:6" s="1" customFormat="1" ht="47.25" x14ac:dyDescent="0.25">
      <c r="A21" s="7">
        <v>12</v>
      </c>
      <c r="B21" s="8" t="s">
        <v>82</v>
      </c>
      <c r="C21" s="8" t="s">
        <v>83</v>
      </c>
      <c r="D21" s="7">
        <f>0.005</f>
        <v>5.0000000000000001E-3</v>
      </c>
      <c r="E21" s="15">
        <f>1346.2</f>
        <v>1346.2</v>
      </c>
      <c r="F21" s="4"/>
    </row>
    <row r="22" spans="1:6" s="1" customFormat="1" ht="31.5" x14ac:dyDescent="0.25">
      <c r="A22" s="7">
        <v>13</v>
      </c>
      <c r="B22" s="8" t="s">
        <v>77</v>
      </c>
      <c r="C22" s="8" t="s">
        <v>46</v>
      </c>
      <c r="D22" s="7">
        <f>0.02</f>
        <v>0.02</v>
      </c>
      <c r="E22" s="15">
        <f>1785.6</f>
        <v>1785.6</v>
      </c>
      <c r="F22" s="4"/>
    </row>
    <row r="23" spans="1:6" s="1" customFormat="1" ht="31.5" x14ac:dyDescent="0.25">
      <c r="A23" s="7">
        <v>14</v>
      </c>
      <c r="B23" s="8" t="s">
        <v>45</v>
      </c>
      <c r="C23" s="8" t="s">
        <v>46</v>
      </c>
      <c r="D23" s="7">
        <f>0.01+0.01</f>
        <v>0.02</v>
      </c>
      <c r="E23" s="7">
        <f>1122.2+1177</f>
        <v>2299.1999999999998</v>
      </c>
      <c r="F23" s="4"/>
    </row>
    <row r="24" spans="1:6" ht="15.75" x14ac:dyDescent="0.25">
      <c r="A24" s="7"/>
      <c r="B24" s="8"/>
      <c r="C24" s="8"/>
      <c r="D24" s="7"/>
      <c r="E24" s="9">
        <f>SUM(E10:E23)</f>
        <v>550502.99999999977</v>
      </c>
      <c r="F24" s="4"/>
    </row>
    <row r="25" spans="1:6" ht="15.75" x14ac:dyDescent="0.25">
      <c r="A25" s="7"/>
      <c r="B25" s="12" t="s">
        <v>10</v>
      </c>
      <c r="C25" s="8"/>
      <c r="D25" s="7"/>
      <c r="E25" s="7"/>
      <c r="F25" s="4"/>
    </row>
    <row r="26" spans="1:6" s="1" customFormat="1" ht="15.75" x14ac:dyDescent="0.25">
      <c r="A26" s="7">
        <v>1</v>
      </c>
      <c r="B26" s="8" t="s">
        <v>73</v>
      </c>
      <c r="C26" s="8" t="s">
        <v>47</v>
      </c>
      <c r="D26" s="7">
        <f>3</f>
        <v>3</v>
      </c>
      <c r="E26" s="15">
        <f>3410</f>
        <v>3410</v>
      </c>
      <c r="F26" s="4"/>
    </row>
    <row r="27" spans="1:6" s="1" customFormat="1" ht="15.75" x14ac:dyDescent="0.25">
      <c r="A27" s="7">
        <v>2</v>
      </c>
      <c r="B27" s="8" t="s">
        <v>60</v>
      </c>
      <c r="C27" s="8" t="s">
        <v>29</v>
      </c>
      <c r="D27" s="7">
        <f>2+1</f>
        <v>3</v>
      </c>
      <c r="E27" s="15">
        <f>48237.6+25613.2</f>
        <v>73850.8</v>
      </c>
      <c r="F27" s="4"/>
    </row>
    <row r="28" spans="1:6" ht="31.5" x14ac:dyDescent="0.25">
      <c r="A28" s="7">
        <v>3</v>
      </c>
      <c r="B28" s="18" t="s">
        <v>54</v>
      </c>
      <c r="C28" s="7" t="s">
        <v>12</v>
      </c>
      <c r="D28" s="7">
        <v>0.01</v>
      </c>
      <c r="E28" s="7">
        <v>1524</v>
      </c>
      <c r="F28" s="4"/>
    </row>
    <row r="29" spans="1:6" s="1" customFormat="1" ht="15.75" x14ac:dyDescent="0.25">
      <c r="A29" s="7">
        <v>4</v>
      </c>
      <c r="B29" s="18" t="s">
        <v>74</v>
      </c>
      <c r="C29" s="7" t="s">
        <v>50</v>
      </c>
      <c r="D29" s="7">
        <v>0.1</v>
      </c>
      <c r="E29" s="7">
        <f>5944.6</f>
        <v>5944.6</v>
      </c>
      <c r="F29" s="4"/>
    </row>
    <row r="30" spans="1:6" s="1" customFormat="1" ht="15.75" x14ac:dyDescent="0.25">
      <c r="A30" s="7">
        <v>5</v>
      </c>
      <c r="B30" s="8" t="s">
        <v>62</v>
      </c>
      <c r="C30" s="8" t="s">
        <v>63</v>
      </c>
      <c r="D30" s="7">
        <v>0.01</v>
      </c>
      <c r="E30" s="7">
        <v>867.6</v>
      </c>
      <c r="F30" s="4"/>
    </row>
    <row r="31" spans="1:6" s="1" customFormat="1" ht="15.75" x14ac:dyDescent="0.25">
      <c r="A31" s="7">
        <v>6</v>
      </c>
      <c r="B31" s="8" t="s">
        <v>64</v>
      </c>
      <c r="C31" s="8" t="s">
        <v>63</v>
      </c>
      <c r="D31" s="7">
        <v>0.01</v>
      </c>
      <c r="E31" s="7">
        <v>229.6</v>
      </c>
      <c r="F31" s="4"/>
    </row>
    <row r="32" spans="1:6" s="1" customFormat="1" ht="31.5" x14ac:dyDescent="0.25">
      <c r="A32" s="7">
        <v>7</v>
      </c>
      <c r="B32" s="18" t="s">
        <v>65</v>
      </c>
      <c r="C32" s="7" t="s">
        <v>53</v>
      </c>
      <c r="D32" s="7">
        <v>0.01</v>
      </c>
      <c r="E32" s="7">
        <v>589</v>
      </c>
      <c r="F32" s="4"/>
    </row>
    <row r="33" spans="1:6" s="1" customFormat="1" ht="47.25" x14ac:dyDescent="0.25">
      <c r="A33" s="7">
        <v>8</v>
      </c>
      <c r="B33" s="18" t="s">
        <v>84</v>
      </c>
      <c r="C33" s="20" t="s">
        <v>11</v>
      </c>
      <c r="D33" s="7">
        <f>0.01</f>
        <v>0.01</v>
      </c>
      <c r="E33" s="7">
        <f>282.6</f>
        <v>282.60000000000002</v>
      </c>
      <c r="F33" s="4"/>
    </row>
    <row r="34" spans="1:6" s="1" customFormat="1" ht="63" x14ac:dyDescent="0.25">
      <c r="A34" s="7">
        <v>9</v>
      </c>
      <c r="B34" s="18" t="s">
        <v>85</v>
      </c>
      <c r="C34" s="20" t="s">
        <v>11</v>
      </c>
      <c r="D34" s="7">
        <f>0.01</f>
        <v>0.01</v>
      </c>
      <c r="E34" s="7">
        <v>38.799999999999997</v>
      </c>
      <c r="F34" s="4"/>
    </row>
    <row r="35" spans="1:6" s="1" customFormat="1" ht="78.75" x14ac:dyDescent="0.25">
      <c r="A35" s="7">
        <v>10</v>
      </c>
      <c r="B35" s="18" t="s">
        <v>91</v>
      </c>
      <c r="C35" s="20" t="s">
        <v>30</v>
      </c>
      <c r="D35" s="7">
        <v>0.01</v>
      </c>
      <c r="E35" s="7">
        <f>305</f>
        <v>305</v>
      </c>
      <c r="F35" s="4"/>
    </row>
    <row r="36" spans="1:6" s="1" customFormat="1" ht="47.25" x14ac:dyDescent="0.25">
      <c r="A36" s="7">
        <v>11</v>
      </c>
      <c r="B36" s="18" t="s">
        <v>86</v>
      </c>
      <c r="C36" s="20" t="s">
        <v>11</v>
      </c>
      <c r="D36" s="7">
        <f>0.05</f>
        <v>0.05</v>
      </c>
      <c r="E36" s="7">
        <f>2429.4</f>
        <v>2429.4</v>
      </c>
      <c r="F36" s="4"/>
    </row>
    <row r="37" spans="1:6" s="1" customFormat="1" ht="63" x14ac:dyDescent="0.25">
      <c r="A37" s="7">
        <v>12</v>
      </c>
      <c r="B37" s="18" t="s">
        <v>87</v>
      </c>
      <c r="C37" s="20" t="s">
        <v>11</v>
      </c>
      <c r="D37" s="7">
        <v>0.05</v>
      </c>
      <c r="E37" s="7">
        <f>225.8</f>
        <v>225.8</v>
      </c>
      <c r="F37" s="4"/>
    </row>
    <row r="38" spans="1:6" s="1" customFormat="1" ht="78.75" x14ac:dyDescent="0.25">
      <c r="A38" s="7">
        <v>13</v>
      </c>
      <c r="B38" s="18" t="s">
        <v>88</v>
      </c>
      <c r="C38" s="20" t="s">
        <v>30</v>
      </c>
      <c r="D38" s="7">
        <f>0.05</f>
        <v>0.05</v>
      </c>
      <c r="E38" s="7">
        <f>1917.2</f>
        <v>1917.2</v>
      </c>
      <c r="F38" s="4"/>
    </row>
    <row r="39" spans="1:6" s="1" customFormat="1" ht="31.5" x14ac:dyDescent="0.25">
      <c r="A39" s="7">
        <v>14</v>
      </c>
      <c r="B39" s="8" t="s">
        <v>78</v>
      </c>
      <c r="C39" s="8" t="s">
        <v>29</v>
      </c>
      <c r="D39" s="7">
        <f>1</f>
        <v>1</v>
      </c>
      <c r="E39" s="7">
        <f>1275.6</f>
        <v>1275.5999999999999</v>
      </c>
      <c r="F39" s="4"/>
    </row>
    <row r="40" spans="1:6" s="1" customFormat="1" ht="15.75" x14ac:dyDescent="0.25">
      <c r="A40" s="7">
        <v>15</v>
      </c>
      <c r="B40" s="8" t="s">
        <v>79</v>
      </c>
      <c r="C40" s="8" t="s">
        <v>25</v>
      </c>
      <c r="D40" s="7">
        <v>1</v>
      </c>
      <c r="E40" s="7">
        <f>3766.2</f>
        <v>3766.2</v>
      </c>
      <c r="F40" s="4"/>
    </row>
    <row r="41" spans="1:6" s="1" customFormat="1" ht="31.5" x14ac:dyDescent="0.25">
      <c r="A41" s="7">
        <v>16</v>
      </c>
      <c r="B41" s="8" t="s">
        <v>80</v>
      </c>
      <c r="C41" s="8" t="s">
        <v>81</v>
      </c>
      <c r="D41" s="7">
        <f>0.06</f>
        <v>0.06</v>
      </c>
      <c r="E41" s="7">
        <f>5568.6</f>
        <v>5568.6</v>
      </c>
      <c r="F41" s="4"/>
    </row>
    <row r="42" spans="1:6" s="1" customFormat="1" ht="15.75" x14ac:dyDescent="0.25">
      <c r="A42" s="7">
        <v>17</v>
      </c>
      <c r="B42" s="18" t="s">
        <v>52</v>
      </c>
      <c r="C42" s="19" t="s">
        <v>30</v>
      </c>
      <c r="D42" s="7">
        <f>0.02+0.06+0.02</f>
        <v>0.1</v>
      </c>
      <c r="E42" s="7">
        <f>284.4+1539.4+388</f>
        <v>2211.8000000000002</v>
      </c>
      <c r="F42" s="4"/>
    </row>
    <row r="43" spans="1:6" s="1" customFormat="1" ht="15.75" x14ac:dyDescent="0.25">
      <c r="A43" s="7">
        <v>18</v>
      </c>
      <c r="B43" s="18" t="s">
        <v>51</v>
      </c>
      <c r="C43" s="19" t="s">
        <v>12</v>
      </c>
      <c r="D43" s="17">
        <v>0.01</v>
      </c>
      <c r="E43" s="17">
        <v>4965</v>
      </c>
      <c r="F43" s="4"/>
    </row>
    <row r="44" spans="1:6" s="1" customFormat="1" ht="31.5" x14ac:dyDescent="0.25">
      <c r="A44" s="7">
        <v>19</v>
      </c>
      <c r="B44" s="8" t="s">
        <v>24</v>
      </c>
      <c r="C44" s="8" t="s">
        <v>12</v>
      </c>
      <c r="D44" s="7">
        <f>0.45</f>
        <v>0.45</v>
      </c>
      <c r="E44" s="7">
        <f>73119.4</f>
        <v>73119.399999999994</v>
      </c>
      <c r="F44" s="4"/>
    </row>
    <row r="45" spans="1:6" s="1" customFormat="1" ht="15.75" x14ac:dyDescent="0.25">
      <c r="A45" s="7">
        <v>20</v>
      </c>
      <c r="B45" s="8" t="s">
        <v>89</v>
      </c>
      <c r="C45" s="8" t="s">
        <v>25</v>
      </c>
      <c r="D45" s="7">
        <v>10</v>
      </c>
      <c r="E45" s="7">
        <f>16075.6</f>
        <v>16075.6</v>
      </c>
      <c r="F45" s="4"/>
    </row>
    <row r="46" spans="1:6" s="1" customFormat="1" ht="15.75" x14ac:dyDescent="0.25">
      <c r="A46" s="7">
        <v>21</v>
      </c>
      <c r="B46" s="8" t="s">
        <v>59</v>
      </c>
      <c r="C46" s="8" t="s">
        <v>12</v>
      </c>
      <c r="D46" s="7">
        <v>0.01</v>
      </c>
      <c r="E46" s="7">
        <v>630.79999999999995</v>
      </c>
      <c r="F46" s="4"/>
    </row>
    <row r="47" spans="1:6" s="1" customFormat="1" ht="31.5" x14ac:dyDescent="0.25">
      <c r="A47" s="7">
        <v>22</v>
      </c>
      <c r="B47" s="8" t="s">
        <v>75</v>
      </c>
      <c r="C47" s="8" t="s">
        <v>30</v>
      </c>
      <c r="D47" s="7">
        <f>0.08</f>
        <v>0.08</v>
      </c>
      <c r="E47" s="7">
        <f>4211.6</f>
        <v>4211.6000000000004</v>
      </c>
      <c r="F47" s="4"/>
    </row>
    <row r="48" spans="1:6" s="1" customFormat="1" ht="31.5" x14ac:dyDescent="0.25">
      <c r="A48" s="7">
        <v>23</v>
      </c>
      <c r="B48" s="8" t="s">
        <v>71</v>
      </c>
      <c r="C48" s="8" t="s">
        <v>72</v>
      </c>
      <c r="D48" s="7">
        <f>0.01</f>
        <v>0.01</v>
      </c>
      <c r="E48" s="7">
        <f>2702.4</f>
        <v>2702.4</v>
      </c>
      <c r="F48" s="4"/>
    </row>
    <row r="49" spans="1:10" s="1" customFormat="1" ht="31.5" x14ac:dyDescent="0.25">
      <c r="A49" s="7">
        <v>24</v>
      </c>
      <c r="B49" s="8" t="s">
        <v>66</v>
      </c>
      <c r="C49" s="8" t="s">
        <v>67</v>
      </c>
      <c r="D49" s="7">
        <v>51</v>
      </c>
      <c r="E49" s="7">
        <v>21879</v>
      </c>
      <c r="F49" s="4"/>
    </row>
    <row r="50" spans="1:10" s="1" customFormat="1" ht="15.75" x14ac:dyDescent="0.25">
      <c r="A50" s="7">
        <v>25</v>
      </c>
      <c r="B50" s="8" t="s">
        <v>68</v>
      </c>
      <c r="C50" s="8" t="s">
        <v>67</v>
      </c>
      <c r="D50" s="7">
        <v>15</v>
      </c>
      <c r="E50" s="7">
        <v>25500</v>
      </c>
      <c r="F50" s="4"/>
    </row>
    <row r="51" spans="1:10" s="1" customFormat="1" ht="78.75" x14ac:dyDescent="0.25">
      <c r="A51" s="7">
        <v>26</v>
      </c>
      <c r="B51" s="8" t="s">
        <v>70</v>
      </c>
      <c r="C51" s="8" t="s">
        <v>44</v>
      </c>
      <c r="D51" s="7">
        <v>0.18</v>
      </c>
      <c r="E51" s="7">
        <v>2283.8000000000002</v>
      </c>
      <c r="F51" s="4"/>
    </row>
    <row r="52" spans="1:10" s="1" customFormat="1" ht="31.5" x14ac:dyDescent="0.25">
      <c r="A52" s="7">
        <v>27</v>
      </c>
      <c r="B52" s="8" t="s">
        <v>55</v>
      </c>
      <c r="C52" s="8" t="s">
        <v>48</v>
      </c>
      <c r="D52" s="7">
        <v>0.12</v>
      </c>
      <c r="E52" s="7">
        <v>313</v>
      </c>
      <c r="F52" s="4"/>
    </row>
    <row r="53" spans="1:10" s="1" customFormat="1" ht="31.5" x14ac:dyDescent="0.25">
      <c r="A53" s="7">
        <v>28</v>
      </c>
      <c r="B53" s="8" t="s">
        <v>56</v>
      </c>
      <c r="C53" s="8" t="s">
        <v>48</v>
      </c>
      <c r="D53" s="7">
        <v>0.24</v>
      </c>
      <c r="E53" s="7">
        <v>81.400000000000006</v>
      </c>
      <c r="F53" s="4"/>
    </row>
    <row r="54" spans="1:10" s="1" customFormat="1" ht="31.5" x14ac:dyDescent="0.25">
      <c r="A54" s="7">
        <v>29</v>
      </c>
      <c r="B54" s="18" t="s">
        <v>61</v>
      </c>
      <c r="C54" s="7" t="s">
        <v>25</v>
      </c>
      <c r="D54" s="7">
        <v>1</v>
      </c>
      <c r="E54" s="7">
        <v>7639.4</v>
      </c>
      <c r="F54" s="4"/>
    </row>
    <row r="55" spans="1:10" s="1" customFormat="1" ht="47.25" x14ac:dyDescent="0.25">
      <c r="A55" s="7">
        <v>30</v>
      </c>
      <c r="B55" s="8" t="s">
        <v>57</v>
      </c>
      <c r="C55" s="8" t="s">
        <v>58</v>
      </c>
      <c r="D55" s="7">
        <v>130</v>
      </c>
      <c r="E55" s="7">
        <v>84500</v>
      </c>
      <c r="F55" s="4"/>
    </row>
    <row r="56" spans="1:10" s="1" customFormat="1" ht="31.5" x14ac:dyDescent="0.25">
      <c r="A56" s="7">
        <v>31</v>
      </c>
      <c r="B56" s="8" t="s">
        <v>90</v>
      </c>
      <c r="C56" s="8" t="s">
        <v>92</v>
      </c>
      <c r="D56" s="7">
        <f>2</f>
        <v>2</v>
      </c>
      <c r="E56" s="15">
        <f>800+800</f>
        <v>1600</v>
      </c>
      <c r="F56" s="4"/>
    </row>
    <row r="57" spans="1:10" s="1" customFormat="1" ht="31.5" x14ac:dyDescent="0.25">
      <c r="A57" s="7">
        <v>32</v>
      </c>
      <c r="B57" s="8" t="s">
        <v>42</v>
      </c>
      <c r="C57" s="8" t="s">
        <v>43</v>
      </c>
      <c r="D57" s="7">
        <f>1650+180+90+390+140</f>
        <v>2450</v>
      </c>
      <c r="E57" s="7">
        <f>54995+9000+3750+19500+5834</f>
        <v>93079</v>
      </c>
      <c r="F57" s="4"/>
    </row>
    <row r="58" spans="1:10" s="1" customFormat="1" ht="15.75" x14ac:dyDescent="0.25">
      <c r="A58" s="7"/>
      <c r="B58" s="8"/>
      <c r="C58" s="8"/>
      <c r="D58" s="7"/>
      <c r="E58" s="9">
        <f>SUM(E26:E57)</f>
        <v>443017</v>
      </c>
      <c r="F58" s="4"/>
    </row>
    <row r="59" spans="1:10" ht="15.75" x14ac:dyDescent="0.25">
      <c r="A59" s="7"/>
      <c r="B59" s="8" t="s">
        <v>8</v>
      </c>
      <c r="C59" s="7"/>
      <c r="D59" s="7"/>
      <c r="E59" s="9">
        <f>E24+E58</f>
        <v>993519.99999999977</v>
      </c>
      <c r="F59" s="4"/>
    </row>
    <row r="60" spans="1:10" ht="15.75" x14ac:dyDescent="0.25">
      <c r="A60" s="7"/>
      <c r="B60" s="8"/>
      <c r="C60" s="7"/>
      <c r="D60" s="7"/>
      <c r="E60" s="7"/>
      <c r="F60" s="4"/>
    </row>
    <row r="61" spans="1:10" ht="15.75" x14ac:dyDescent="0.25">
      <c r="A61" s="10"/>
      <c r="B61" s="10"/>
      <c r="C61" s="10"/>
      <c r="D61" s="10"/>
      <c r="E61" s="10"/>
      <c r="F61" s="4"/>
      <c r="J61" t="s">
        <v>31</v>
      </c>
    </row>
    <row r="62" spans="1:10" ht="15.75" x14ac:dyDescent="0.25">
      <c r="A62" s="10"/>
      <c r="B62" s="10" t="s">
        <v>15</v>
      </c>
      <c r="C62" s="10" t="s">
        <v>33</v>
      </c>
      <c r="D62" s="10"/>
      <c r="E62" s="10"/>
      <c r="F62" s="1"/>
    </row>
    <row r="63" spans="1:10" x14ac:dyDescent="0.25">
      <c r="A63" s="2"/>
      <c r="B63" s="2"/>
      <c r="C63" s="2"/>
      <c r="D63" s="2"/>
      <c r="E63" s="2"/>
      <c r="F63" s="1"/>
    </row>
    <row r="64" spans="1:10" x14ac:dyDescent="0.25">
      <c r="A64" s="2"/>
      <c r="B64" s="2"/>
      <c r="C64" s="2"/>
      <c r="D64" s="2"/>
      <c r="E64" s="2"/>
      <c r="F64" s="1"/>
    </row>
    <row r="65" spans="1:7" x14ac:dyDescent="0.25">
      <c r="A65" s="2"/>
      <c r="B65" s="2" t="s">
        <v>16</v>
      </c>
      <c r="C65" s="2"/>
      <c r="D65" s="14"/>
      <c r="E65" s="2"/>
      <c r="F65" s="13"/>
      <c r="G65" s="13"/>
    </row>
    <row r="66" spans="1:7" x14ac:dyDescent="0.25">
      <c r="A66" s="2"/>
      <c r="B66" s="2"/>
      <c r="C66" s="2"/>
      <c r="D66" s="2"/>
      <c r="E66" s="2"/>
      <c r="F66" s="13"/>
      <c r="G66" s="13"/>
    </row>
    <row r="67" spans="1:7" x14ac:dyDescent="0.25">
      <c r="A67" s="2"/>
      <c r="B67" s="2"/>
      <c r="C67" s="2" t="s">
        <v>34</v>
      </c>
      <c r="D67" s="14">
        <f>28478.2+31835.8+32767.4+25380.8+214431+26330+28159.4+30201.6+29511.4+35472.2+35851.8+32083.4</f>
        <v>550503</v>
      </c>
      <c r="E67" s="14"/>
    </row>
    <row r="68" spans="1:7" x14ac:dyDescent="0.25">
      <c r="A68" s="2"/>
      <c r="B68" s="2"/>
      <c r="C68" s="2" t="s">
        <v>35</v>
      </c>
      <c r="D68" s="14">
        <f>37973.8+115141.8+16628.8+7639.4+1097.2+76038.6+28315.6+9354.6+4211.6+12149.8+107943.8+26522</f>
        <v>443016.99999999994</v>
      </c>
      <c r="E68" s="2"/>
    </row>
    <row r="69" spans="1:7" x14ac:dyDescent="0.25">
      <c r="A69" s="2"/>
      <c r="B69" s="2"/>
      <c r="C69" s="2"/>
      <c r="D69" s="14">
        <f>D67+D68</f>
        <v>993520</v>
      </c>
      <c r="E69" s="14"/>
      <c r="F69" t="s">
        <v>69</v>
      </c>
    </row>
    <row r="70" spans="1:7" x14ac:dyDescent="0.25">
      <c r="A70" s="2"/>
      <c r="B70" s="2"/>
      <c r="C70" s="2" t="s">
        <v>36</v>
      </c>
      <c r="D70" s="14">
        <f>66452+146977.8+49396.2+33020.2+215527.8+102368.6+56475+39556.2+33723+47622+143795.6+58605.4</f>
        <v>993519.79999999993</v>
      </c>
      <c r="E70" s="2"/>
    </row>
    <row r="71" spans="1:7" x14ac:dyDescent="0.25">
      <c r="A71" s="2"/>
      <c r="B71" s="2"/>
      <c r="C71" s="2"/>
      <c r="D71" s="2"/>
      <c r="E71" s="2"/>
    </row>
    <row r="1119" spans="7:7" x14ac:dyDescent="0.25">
      <c r="G1119" t="s">
        <v>32</v>
      </c>
    </row>
    <row r="1121" spans="7:7" x14ac:dyDescent="0.25">
      <c r="G1121" t="s">
        <v>28</v>
      </c>
    </row>
  </sheetData>
  <pageMargins left="0.78740157480314965" right="0.31496062992125984" top="0.15748031496062992" bottom="0.15748031496062992" header="0.31496062992125984" footer="0.31496062992125984"/>
  <pageSetup paperSize="9" scale="66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2023-01-20T11:25:34Z</cp:lastPrinted>
  <dcterms:created xsi:type="dcterms:W3CDTF">2016-09-29T06:37:31Z</dcterms:created>
  <dcterms:modified xsi:type="dcterms:W3CDTF">2023-01-20T11:26:23Z</dcterms:modified>
</cp:coreProperties>
</file>