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0" i="1" l="1"/>
  <c r="E72" i="1"/>
  <c r="D72" i="1"/>
  <c r="E66" i="1"/>
  <c r="D66" i="1"/>
  <c r="E33" i="1"/>
  <c r="D33" i="1"/>
  <c r="E22" i="1"/>
  <c r="D22" i="1"/>
  <c r="E24" i="1"/>
  <c r="D24" i="1"/>
  <c r="E23" i="1"/>
  <c r="D23" i="1"/>
  <c r="E14" i="1"/>
  <c r="E10" i="1"/>
  <c r="D10" i="1"/>
  <c r="E21" i="1"/>
  <c r="E56" i="1"/>
  <c r="D56" i="1"/>
  <c r="E55" i="1"/>
  <c r="D55" i="1"/>
  <c r="E54" i="1"/>
  <c r="D54" i="1"/>
  <c r="E53" i="1"/>
  <c r="E52" i="1"/>
  <c r="D52" i="1"/>
  <c r="E29" i="1"/>
  <c r="E12" i="1"/>
  <c r="D12" i="1"/>
  <c r="E13" i="1"/>
  <c r="D13" i="1"/>
  <c r="D86" i="1"/>
  <c r="D84" i="1"/>
  <c r="D83" i="1"/>
  <c r="E48" i="1" l="1"/>
  <c r="D48" i="1"/>
  <c r="E73" i="1"/>
  <c r="D73" i="1"/>
  <c r="E44" i="1"/>
  <c r="D44" i="1"/>
  <c r="E31" i="1"/>
  <c r="D31" i="1"/>
  <c r="E32" i="1"/>
  <c r="D32" i="1"/>
  <c r="E50" i="1" l="1"/>
  <c r="E61" i="1"/>
  <c r="D61" i="1"/>
  <c r="E43" i="1"/>
  <c r="D43" i="1"/>
  <c r="E25" i="1"/>
  <c r="D25" i="1"/>
  <c r="E11" i="1"/>
  <c r="D11" i="1"/>
  <c r="E49" i="1" l="1"/>
  <c r="D49" i="1"/>
  <c r="E30" i="1"/>
  <c r="D30" i="1"/>
  <c r="E28" i="1"/>
  <c r="D28" i="1"/>
  <c r="E47" i="1"/>
  <c r="D47" i="1"/>
  <c r="E51" i="1" l="1"/>
  <c r="D51" i="1"/>
  <c r="E26" i="1" l="1"/>
  <c r="E74" i="1"/>
  <c r="D85" i="1"/>
  <c r="E75" i="1" l="1"/>
</calcChain>
</file>

<file path=xl/sharedStrings.xml><?xml version="1.0" encoding="utf-8"?>
<sst xmlns="http://schemas.openxmlformats.org/spreadsheetml/2006/main" count="147" uniqueCount="117">
  <si>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</si>
  <si>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</si>
  <si>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</si>
  <si>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</si>
  <si>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</si>
  <si>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</si>
  <si>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</si>
  <si>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</si>
  <si>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</si>
  <si>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</si>
  <si>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</si>
  <si>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</si>
  <si>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</si>
  <si>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</si>
  <si>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</si>
  <si>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</si>
  <si>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</si>
  <si>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</si>
  <si>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</si>
  <si>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</si>
  <si>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</si>
  <si>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</si>
  <si>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</si>
  <si>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</si>
  <si>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</si>
  <si>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</si>
  <si>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</si>
  <si>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 сгонов</t>
  </si>
  <si>
    <t>шт</t>
  </si>
  <si>
    <t>100м2 покрытия</t>
  </si>
  <si>
    <t>Очистка канализационной сети внутренней</t>
  </si>
  <si>
    <t>100м3 воды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</si>
  <si>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</si>
  <si>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</si>
  <si>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</si>
  <si>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</si>
  <si>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</si>
  <si>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</si>
  <si>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</si>
  <si>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</si>
  <si>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 из подвала электрическими насосами</t>
  </si>
  <si>
    <t xml:space="preserve">                                        по улице Заречная</t>
  </si>
  <si>
    <t>100м2</t>
  </si>
  <si>
    <t>Разборка трубопроводов из водогазопроводных труб диаметром до 32мм</t>
  </si>
  <si>
    <t>Прокладка внутренних трубопроводов водоснабжения и отопления из полипропиленовых труб:диам 32мм</t>
  </si>
  <si>
    <t>100м</t>
  </si>
  <si>
    <t>Смена сгонов у трубопроводов диам. до 20 мм</t>
  </si>
  <si>
    <t>Смена задвижек диам.50мм</t>
  </si>
  <si>
    <t>Смена задвижек диам.80мм</t>
  </si>
  <si>
    <t>100шт.приборов</t>
  </si>
  <si>
    <t>Врезка в действующие внутренние сети трубопроводов отопления и водоснабжения диам.32мм</t>
  </si>
  <si>
    <t>1 врезка</t>
  </si>
  <si>
    <t>Врезка в действующие внутренние сети трубопроводов отопления и водоснабжения диам.25мм</t>
  </si>
  <si>
    <t>м.п.</t>
  </si>
  <si>
    <t>Окраска масляными составами ранее окрашенных металлических решеток и оград без рельефа за 2 раза</t>
  </si>
  <si>
    <t>1шт</t>
  </si>
  <si>
    <t>Прокладка внутренних трубопроводов водоснабжения и отопления из полипропиленовых труб:диам 20мм</t>
  </si>
  <si>
    <t>Механизированнная уборка снега на придомовой территории</t>
  </si>
  <si>
    <t>мин</t>
  </si>
  <si>
    <t>Услуги трактора,экскаватора-погрузчика,погрузка и вывоз снега со складированием</t>
  </si>
  <si>
    <t>м3</t>
  </si>
  <si>
    <t>Смена сгонов у трубопроводов диам. до 32 мм</t>
  </si>
  <si>
    <t>Смена задвижек диам.100мм</t>
  </si>
  <si>
    <t>1шт.</t>
  </si>
  <si>
    <t>компл.</t>
  </si>
  <si>
    <t>Врезка в действующие внутренние сети трубопроводов отопления и водоснабжения диам.20мм</t>
  </si>
  <si>
    <t>имущества МКД, выполненных за 2022  года на жилом доме № 7</t>
  </si>
  <si>
    <t>Смена выключателей</t>
  </si>
  <si>
    <t>Смена дверных приборов замки навесные</t>
  </si>
  <si>
    <t>100шт. приборов</t>
  </si>
  <si>
    <t>Контейнер ТКО-0,4м3 с крышкой</t>
  </si>
  <si>
    <t>Разборка трубопроводов из водогазопроводных труб диаметром до 63мм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</si>
  <si>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диаметр:40мм</t>
  </si>
  <si>
    <t>100 соединений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</si>
  <si>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</si>
  <si>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</si>
  <si>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Прочистка фильтров диаметром 50мм</t>
  </si>
  <si>
    <t>10фильтров</t>
  </si>
  <si>
    <t>Прочистка клапанов обратных на трубопроводах стальных диаметром 50мм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</si>
  <si>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диаметр:20мм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</si>
  <si>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диаметр:32мм</t>
  </si>
  <si>
    <t>Смена электросчетчиков</t>
  </si>
  <si>
    <t>Рытье ям для установки стоек</t>
  </si>
  <si>
    <t>100ям</t>
  </si>
  <si>
    <t>Усиление железобетоном с установкой скамейки</t>
  </si>
  <si>
    <t>1м3/шт</t>
  </si>
  <si>
    <t>Гидравлическое испытание трубопроводов систем отопления  диаметром до 200мм</t>
  </si>
  <si>
    <t>Смена кранов ГВС,ЦО на шаровые краны диам.15,20,32мм</t>
  </si>
  <si>
    <t>Ремонт платы лифта</t>
  </si>
  <si>
    <t>Ремонт межпанельных швов со вскрытием и заменой утеплителя кв 15</t>
  </si>
  <si>
    <t>Простая масляная окраска бордюров</t>
  </si>
  <si>
    <t>Герметизация шва</t>
  </si>
  <si>
    <t>услуга</t>
  </si>
  <si>
    <t>Прокладка внутренних трубопроводов водоснабжения и отопления из полипропиленовых труб:диам 40мм</t>
  </si>
  <si>
    <t>Простая масляная окраска ранее окрашенных скамеек без подготовки с расчиткой старой краски до 10%</t>
  </si>
  <si>
    <t>Ремонт межпанельных швов со вскрытием, заменой прокладки кв 216</t>
  </si>
  <si>
    <t>Установка манометров</t>
  </si>
  <si>
    <t>Установка счетчиков (водомеров) диаметором до 100мм</t>
  </si>
  <si>
    <t>100приб</t>
  </si>
  <si>
    <t>Смена оконных  приборов:ручки</t>
  </si>
  <si>
    <t>Установка информационного щита</t>
  </si>
  <si>
    <t>Утепление фасада кв 180</t>
  </si>
  <si>
    <t xml:space="preserve">услуга </t>
  </si>
  <si>
    <t>Ремонт и восстановление уплотнения стыков прокладками ПРП в 1 ряд в стенах, насухо</t>
  </si>
  <si>
    <t>100м восстановленной герметизации стыков</t>
  </si>
  <si>
    <t>Механизированная обработка придомовой территории ПСС</t>
  </si>
  <si>
    <t>Ремонт групповых щитков на лестничной клетке со сменой автоматов</t>
  </si>
  <si>
    <t>Выполнение работ (оказание услуги) по организации государственной поверки приборов учета тепловой энергии</t>
  </si>
  <si>
    <t>Смена дверных приборов ручки-скобы</t>
  </si>
  <si>
    <t>Работы по утеплению квартиры № 180</t>
  </si>
  <si>
    <t>Разборка покрытий полов из линолеума</t>
  </si>
  <si>
    <t>Устройство покрытий из линолеума насухо из готовых ковров</t>
  </si>
  <si>
    <t>Укладка металлического порога</t>
  </si>
  <si>
    <t>100м профиля</t>
  </si>
  <si>
    <t>Монтаж мелких металлоконструкций</t>
  </si>
  <si>
    <t>1т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</si>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</sst>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8"/>
  <sheetViews>
    <sheetView tabSelected="1" zoomScale="130" zoomScaleNormal="130" workbookViewId="0">
      <selection activeCell="E81" sqref="A1:E8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3.140625" customWidth="1"/>
    <col min="5" max="5" width="16.7109375" customWidth="1"/>
    <col min="7" max="7" width="12.85546875" customWidth="1"/>
    <col min="9" max="9" width="10.5703125" customWidth="1"/>
    <col min="11" max="11" width="11.42578125" customWidth="1"/>
    <col min="13" max="13" width="11.42578125" bestFit="1" customWidth="1"/>
    <col min="15" max="15" width="11.85546875" customWidth="1"/>
    <col min="17" max="17" width="12.42578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66</v>
      </c>
      <c r="C4" s="3"/>
      <c r="D4" s="3"/>
      <c r="E4" s="3"/>
      <c r="F4" s="1"/>
    </row>
    <row r="5" spans="1:6" ht="15.75" x14ac:dyDescent="0.25">
      <c r="A5" s="4"/>
      <c r="B5" s="3" t="s">
        <v>41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39</v>
      </c>
      <c r="C10" s="8" t="s">
        <v>12</v>
      </c>
      <c r="D10" s="7">
        <f>0.11+0.01+0.02+0.04+0.03+0.02+0.04</f>
        <v>0.26999999999999996</v>
      </c>
      <c r="E10" s="7">
        <f>1491.6+161.8+323.4+662.2+498.4+323.4+662.2</f>
        <v>4123</v>
      </c>
      <c r="F10" s="4"/>
    </row>
    <row r="11" spans="1:6" s="1" customFormat="1" ht="31.5" x14ac:dyDescent="0.25">
      <c r="A11" s="7">
        <v>2</v>
      </c>
      <c r="B11" s="8" t="s">
        <v>26</v>
      </c>
      <c r="C11" s="8" t="s">
        <v>12</v>
      </c>
      <c r="D11" s="7">
        <f>0.06+0.01</f>
        <v>6.9999999999999993E-2</v>
      </c>
      <c r="E11" s="7">
        <f>945.6+1624.2</f>
        <v>2569.8000000000002</v>
      </c>
      <c r="F11" s="4"/>
    </row>
    <row r="12" spans="1:6" s="1" customFormat="1" ht="31.5" x14ac:dyDescent="0.25">
      <c r="A12" s="7">
        <v>3</v>
      </c>
      <c r="B12" s="8" t="s">
        <v>106</v>
      </c>
      <c r="C12" s="8" t="s">
        <v>12</v>
      </c>
      <c r="D12" s="7">
        <f>0.01</f>
        <v>0.01</v>
      </c>
      <c r="E12" s="7">
        <f>4559.8</f>
        <v>4559.8</v>
      </c>
      <c r="F12" s="4"/>
    </row>
    <row r="13" spans="1:6" s="1" customFormat="1" ht="15.75" x14ac:dyDescent="0.25">
      <c r="A13" s="7">
        <v>4</v>
      </c>
      <c r="B13" s="8" t="s">
        <v>67</v>
      </c>
      <c r="C13" s="8" t="s">
        <v>12</v>
      </c>
      <c r="D13" s="7">
        <f>0.01+0.01</f>
        <v>0.02</v>
      </c>
      <c r="E13" s="7">
        <f>215.6+279.8</f>
        <v>495.4</v>
      </c>
      <c r="F13" s="4"/>
    </row>
    <row r="14" spans="1:6" s="1" customFormat="1" ht="47.25" x14ac:dyDescent="0.25">
      <c r="A14" s="7">
        <v>5</v>
      </c>
      <c r="B14" s="8" t="s">
        <v>24</v>
      </c>
      <c r="C14" s="8" t="s">
        <v>25</v>
      </c>
      <c r="D14" s="7">
        <v>0.9</v>
      </c>
      <c r="E14" s="7">
        <f>39872.4+7192.6+7192.6+7698.6+7698.6+7192.6+7698.6</f>
        <v>84546.000000000015</v>
      </c>
      <c r="F14" s="4"/>
    </row>
    <row r="15" spans="1:6" ht="47.25" x14ac:dyDescent="0.25">
      <c r="A15" s="7">
        <v>6</v>
      </c>
      <c r="B15" s="8" t="s">
        <v>14</v>
      </c>
      <c r="C15" s="8" t="s">
        <v>11</v>
      </c>
      <c r="D15" s="7">
        <v>92.7</v>
      </c>
      <c r="E15" s="7">
        <v>640171.4</v>
      </c>
      <c r="F15" s="4"/>
    </row>
    <row r="16" spans="1:6" ht="47.25" x14ac:dyDescent="0.25">
      <c r="A16" s="7">
        <v>7</v>
      </c>
      <c r="B16" s="8" t="s">
        <v>15</v>
      </c>
      <c r="C16" s="8" t="s">
        <v>11</v>
      </c>
      <c r="D16" s="7">
        <v>6.27</v>
      </c>
      <c r="E16" s="7">
        <v>43868.6</v>
      </c>
      <c r="F16" s="4"/>
    </row>
    <row r="17" spans="1:6" s="1" customFormat="1" ht="47.25" x14ac:dyDescent="0.25">
      <c r="A17" s="7">
        <v>8</v>
      </c>
      <c r="B17" s="8" t="s">
        <v>86</v>
      </c>
      <c r="C17" s="8" t="s">
        <v>11</v>
      </c>
      <c r="D17" s="7">
        <v>0.1</v>
      </c>
      <c r="E17" s="7">
        <v>739</v>
      </c>
      <c r="F17" s="4"/>
    </row>
    <row r="18" spans="1:6" s="1" customFormat="1" ht="31.5" x14ac:dyDescent="0.25">
      <c r="A18" s="7">
        <v>9</v>
      </c>
      <c r="B18" s="8" t="s">
        <v>16</v>
      </c>
      <c r="C18" s="8" t="s">
        <v>12</v>
      </c>
      <c r="D18" s="7">
        <v>0.02</v>
      </c>
      <c r="E18" s="7">
        <v>2315.4</v>
      </c>
      <c r="F18" s="4"/>
    </row>
    <row r="19" spans="1:6" s="1" customFormat="1" ht="31.5" x14ac:dyDescent="0.25">
      <c r="A19" s="7">
        <v>10</v>
      </c>
      <c r="B19" s="8" t="s">
        <v>76</v>
      </c>
      <c r="C19" s="8" t="s">
        <v>77</v>
      </c>
      <c r="D19" s="7">
        <v>0.1</v>
      </c>
      <c r="E19" s="7">
        <v>1165.2</v>
      </c>
      <c r="F19" s="4"/>
    </row>
    <row r="20" spans="1:6" s="1" customFormat="1" ht="31.5" x14ac:dyDescent="0.25">
      <c r="A20" s="7">
        <v>11</v>
      </c>
      <c r="B20" s="8" t="s">
        <v>78</v>
      </c>
      <c r="C20" s="8" t="s">
        <v>55</v>
      </c>
      <c r="D20" s="7">
        <v>1</v>
      </c>
      <c r="E20" s="7">
        <v>1541</v>
      </c>
      <c r="F20" s="4"/>
    </row>
    <row r="21" spans="1:6" s="1" customFormat="1" ht="78.75" x14ac:dyDescent="0.25">
      <c r="A21" s="7">
        <v>12</v>
      </c>
      <c r="B21" s="8" t="s">
        <v>20</v>
      </c>
      <c r="C21" s="8" t="s">
        <v>21</v>
      </c>
      <c r="D21" s="7">
        <v>6.3362999999999996</v>
      </c>
      <c r="E21" s="7">
        <f>133219.2+24036+24036+24036+25725.8+25725.8+25725.8</f>
        <v>282504.59999999998</v>
      </c>
      <c r="F21" s="4"/>
    </row>
    <row r="22" spans="1:6" s="1" customFormat="1" ht="31.5" x14ac:dyDescent="0.25">
      <c r="A22" s="7">
        <v>13</v>
      </c>
      <c r="B22" s="8" t="s">
        <v>22</v>
      </c>
      <c r="C22" s="8" t="s">
        <v>23</v>
      </c>
      <c r="D22" s="7">
        <f>0.26+0.08+0.04+0.16+0.04+0.12+0.08</f>
        <v>0.78</v>
      </c>
      <c r="E22" s="7">
        <f>13662.6+4552.2+2274.6+9743.4+2436.8+6828.8+4872.8</f>
        <v>44371.199999999997</v>
      </c>
      <c r="F22" s="4"/>
    </row>
    <row r="23" spans="1:6" s="1" customFormat="1" ht="47.25" x14ac:dyDescent="0.25">
      <c r="A23" s="7">
        <v>14</v>
      </c>
      <c r="B23" s="8" t="s">
        <v>30</v>
      </c>
      <c r="C23" s="8" t="s">
        <v>11</v>
      </c>
      <c r="D23" s="7">
        <f>2.16+0.36+0.48+0.4+0.32+0.36+0.48</f>
        <v>4.5600000000000005</v>
      </c>
      <c r="E23" s="7">
        <f>54871+9857.8+13141.2+11672.2+9335.4+9857.8+14005.4</f>
        <v>122740.79999999999</v>
      </c>
      <c r="F23" s="4"/>
    </row>
    <row r="24" spans="1:6" s="1" customFormat="1" ht="31.5" x14ac:dyDescent="0.25">
      <c r="A24" s="7">
        <v>15</v>
      </c>
      <c r="B24" s="8" t="s">
        <v>40</v>
      </c>
      <c r="C24" s="8" t="s">
        <v>31</v>
      </c>
      <c r="D24" s="7">
        <f>0.15+0.02+0.04+0.04+0.02+0.04+0.03</f>
        <v>0.33999999999999997</v>
      </c>
      <c r="E24" s="7">
        <f>733+105.2+212.6+224.8+112.6+212.6+167.4</f>
        <v>1768.1999999999998</v>
      </c>
      <c r="F24" s="4"/>
    </row>
    <row r="25" spans="1:6" s="1" customFormat="1" ht="31.5" x14ac:dyDescent="0.25">
      <c r="A25" s="7">
        <v>16</v>
      </c>
      <c r="B25" s="8" t="s">
        <v>68</v>
      </c>
      <c r="C25" s="8" t="s">
        <v>69</v>
      </c>
      <c r="D25" s="7">
        <f>0.01+0.01</f>
        <v>0.02</v>
      </c>
      <c r="E25" s="7">
        <f>1069.4+1177</f>
        <v>2246.4</v>
      </c>
      <c r="F25" s="4"/>
    </row>
    <row r="26" spans="1:6" ht="15.75" x14ac:dyDescent="0.25">
      <c r="A26" s="7"/>
      <c r="B26" s="8"/>
      <c r="C26" s="8"/>
      <c r="D26" s="7"/>
      <c r="E26" s="9">
        <f>SUM(E10:E25)</f>
        <v>1239725.7999999998</v>
      </c>
      <c r="F26" s="4"/>
    </row>
    <row r="27" spans="1:6" ht="15.75" x14ac:dyDescent="0.25">
      <c r="A27" s="7"/>
      <c r="B27" s="12" t="s">
        <v>10</v>
      </c>
      <c r="C27" s="8"/>
      <c r="D27" s="7"/>
      <c r="E27" s="7"/>
      <c r="F27" s="4"/>
    </row>
    <row r="28" spans="1:6" s="1" customFormat="1" ht="15.75" x14ac:dyDescent="0.25">
      <c r="A28" s="7">
        <v>1</v>
      </c>
      <c r="B28" s="8" t="s">
        <v>96</v>
      </c>
      <c r="C28" s="8" t="s">
        <v>64</v>
      </c>
      <c r="D28" s="7">
        <f>32</f>
        <v>32</v>
      </c>
      <c r="E28" s="7">
        <f>36380.2</f>
        <v>36380.199999999997</v>
      </c>
      <c r="F28" s="4"/>
    </row>
    <row r="29" spans="1:6" s="1" customFormat="1" ht="47.25" x14ac:dyDescent="0.25">
      <c r="A29" s="7">
        <v>2</v>
      </c>
      <c r="B29" s="8" t="s">
        <v>107</v>
      </c>
      <c r="C29" s="8" t="s">
        <v>92</v>
      </c>
      <c r="D29" s="7">
        <v>1</v>
      </c>
      <c r="E29" s="7">
        <f>9600</f>
        <v>9600</v>
      </c>
      <c r="F29" s="4"/>
    </row>
    <row r="30" spans="1:6" s="1" customFormat="1" ht="31.5" x14ac:dyDescent="0.25">
      <c r="A30" s="7">
        <v>3</v>
      </c>
      <c r="B30" s="8" t="s">
        <v>97</v>
      </c>
      <c r="C30" s="8" t="s">
        <v>98</v>
      </c>
      <c r="D30" s="7">
        <f>0.01</f>
        <v>0.01</v>
      </c>
      <c r="E30" s="7">
        <f>14159.4</f>
        <v>14159.4</v>
      </c>
      <c r="F30" s="4"/>
    </row>
    <row r="31" spans="1:6" ht="31.5" x14ac:dyDescent="0.25">
      <c r="A31" s="7">
        <v>4</v>
      </c>
      <c r="B31" s="8" t="s">
        <v>87</v>
      </c>
      <c r="C31" s="8" t="s">
        <v>12</v>
      </c>
      <c r="D31" s="19">
        <f>0.58+0.05+0.03+0.02</f>
        <v>0.68</v>
      </c>
      <c r="E31" s="19">
        <f>53476.8+5080.2+3796+3161.6</f>
        <v>65514.6</v>
      </c>
      <c r="F31" s="4"/>
    </row>
    <row r="32" spans="1:6" s="1" customFormat="1" ht="47.25" x14ac:dyDescent="0.25">
      <c r="A32" s="7">
        <v>5</v>
      </c>
      <c r="B32" s="8" t="s">
        <v>65</v>
      </c>
      <c r="C32" s="8" t="s">
        <v>51</v>
      </c>
      <c r="D32" s="7">
        <f>2</f>
        <v>2</v>
      </c>
      <c r="E32" s="7">
        <f>12219.2</f>
        <v>12219.2</v>
      </c>
      <c r="F32" s="4"/>
    </row>
    <row r="33" spans="1:6" s="1" customFormat="1" ht="47.25" x14ac:dyDescent="0.25">
      <c r="A33" s="7">
        <v>6</v>
      </c>
      <c r="B33" s="8" t="s">
        <v>52</v>
      </c>
      <c r="C33" s="8" t="s">
        <v>51</v>
      </c>
      <c r="D33" s="7">
        <f>2+2+2</f>
        <v>6</v>
      </c>
      <c r="E33" s="7">
        <f>10795.2+12476+12476</f>
        <v>35747.199999999997</v>
      </c>
      <c r="F33" s="4"/>
    </row>
    <row r="34" spans="1:6" s="1" customFormat="1" ht="47.25" x14ac:dyDescent="0.25">
      <c r="A34" s="7">
        <v>7</v>
      </c>
      <c r="B34" s="8" t="s">
        <v>50</v>
      </c>
      <c r="C34" s="8" t="s">
        <v>51</v>
      </c>
      <c r="D34" s="7">
        <v>2</v>
      </c>
      <c r="E34" s="7">
        <v>11245.2</v>
      </c>
      <c r="F34" s="4"/>
    </row>
    <row r="35" spans="1:6" s="1" customFormat="1" ht="47.25" x14ac:dyDescent="0.25">
      <c r="A35" s="7">
        <v>8</v>
      </c>
      <c r="B35" s="8" t="s">
        <v>43</v>
      </c>
      <c r="C35" s="8" t="s">
        <v>11</v>
      </c>
      <c r="D35" s="7">
        <v>7.0000000000000007E-2</v>
      </c>
      <c r="E35" s="7">
        <v>1703.8</v>
      </c>
      <c r="F35" s="4"/>
    </row>
    <row r="36" spans="1:6" s="1" customFormat="1" ht="47.25" x14ac:dyDescent="0.25">
      <c r="A36" s="7">
        <v>9</v>
      </c>
      <c r="B36" s="8" t="s">
        <v>71</v>
      </c>
      <c r="C36" s="8" t="s">
        <v>11</v>
      </c>
      <c r="D36" s="7">
        <v>0.04</v>
      </c>
      <c r="E36" s="7">
        <v>1691</v>
      </c>
      <c r="F36" s="4"/>
    </row>
    <row r="37" spans="1:6" s="1" customFormat="1" ht="63" x14ac:dyDescent="0.25">
      <c r="A37" s="7">
        <v>10</v>
      </c>
      <c r="B37" s="8" t="s">
        <v>79</v>
      </c>
      <c r="C37" s="8" t="s">
        <v>73</v>
      </c>
      <c r="D37" s="7">
        <v>0.04</v>
      </c>
      <c r="E37" s="7">
        <v>71.2</v>
      </c>
      <c r="F37" s="4"/>
    </row>
    <row r="38" spans="1:6" s="1" customFormat="1" ht="47.25" x14ac:dyDescent="0.25">
      <c r="A38" s="7">
        <v>11</v>
      </c>
      <c r="B38" s="8" t="s">
        <v>56</v>
      </c>
      <c r="C38" s="8" t="s">
        <v>45</v>
      </c>
      <c r="D38" s="7">
        <v>2.5000000000000001E-2</v>
      </c>
      <c r="E38" s="7">
        <v>987.4</v>
      </c>
      <c r="F38" s="4"/>
    </row>
    <row r="39" spans="1:6" s="1" customFormat="1" ht="63" x14ac:dyDescent="0.25">
      <c r="A39" s="7">
        <v>12</v>
      </c>
      <c r="B39" s="8" t="s">
        <v>80</v>
      </c>
      <c r="C39" s="8" t="s">
        <v>73</v>
      </c>
      <c r="D39" s="7">
        <v>0.06</v>
      </c>
      <c r="E39" s="7">
        <v>195.60000000000002</v>
      </c>
      <c r="F39" s="4"/>
    </row>
    <row r="40" spans="1:6" s="1" customFormat="1" ht="47.25" x14ac:dyDescent="0.25">
      <c r="A40" s="7">
        <v>13</v>
      </c>
      <c r="B40" s="8" t="s">
        <v>44</v>
      </c>
      <c r="C40" s="8" t="s">
        <v>45</v>
      </c>
      <c r="D40" s="7">
        <v>4.4999999999999998E-2</v>
      </c>
      <c r="E40" s="7">
        <v>6424.5999999999995</v>
      </c>
      <c r="F40" s="4"/>
    </row>
    <row r="41" spans="1:6" s="1" customFormat="1" ht="63" x14ac:dyDescent="0.25">
      <c r="A41" s="7">
        <v>14</v>
      </c>
      <c r="B41" s="8" t="s">
        <v>72</v>
      </c>
      <c r="C41" s="8" t="s">
        <v>73</v>
      </c>
      <c r="D41" s="7">
        <v>0.04</v>
      </c>
      <c r="E41" s="7">
        <v>157.6</v>
      </c>
      <c r="F41" s="4"/>
    </row>
    <row r="42" spans="1:6" s="1" customFormat="1" ht="47.25" x14ac:dyDescent="0.25">
      <c r="A42" s="7">
        <v>15</v>
      </c>
      <c r="B42" s="8" t="s">
        <v>93</v>
      </c>
      <c r="C42" s="8" t="s">
        <v>45</v>
      </c>
      <c r="D42" s="7">
        <v>0.04</v>
      </c>
      <c r="E42" s="7">
        <v>5014.8</v>
      </c>
      <c r="F42" s="4"/>
    </row>
    <row r="43" spans="1:6" s="1" customFormat="1" ht="31.5" x14ac:dyDescent="0.25">
      <c r="A43" s="7">
        <v>16</v>
      </c>
      <c r="B43" s="8" t="s">
        <v>46</v>
      </c>
      <c r="C43" s="8" t="s">
        <v>27</v>
      </c>
      <c r="D43" s="7">
        <f>0.01</f>
        <v>0.01</v>
      </c>
      <c r="E43" s="7">
        <f>490.6</f>
        <v>490.6</v>
      </c>
      <c r="F43" s="4"/>
    </row>
    <row r="44" spans="1:6" s="1" customFormat="1" ht="31.5" x14ac:dyDescent="0.25">
      <c r="A44" s="7">
        <v>17</v>
      </c>
      <c r="B44" s="8" t="s">
        <v>61</v>
      </c>
      <c r="C44" s="8" t="s">
        <v>27</v>
      </c>
      <c r="D44" s="7">
        <f>0.01</f>
        <v>0.01</v>
      </c>
      <c r="E44" s="7">
        <f>889.2</f>
        <v>889.2</v>
      </c>
      <c r="F44" s="4"/>
    </row>
    <row r="45" spans="1:6" s="1" customFormat="1" ht="15.75" x14ac:dyDescent="0.25">
      <c r="A45" s="7">
        <v>18</v>
      </c>
      <c r="B45" s="8" t="s">
        <v>47</v>
      </c>
      <c r="C45" s="8" t="s">
        <v>12</v>
      </c>
      <c r="D45" s="7">
        <v>6.9999999999999993E-2</v>
      </c>
      <c r="E45" s="7">
        <v>97690</v>
      </c>
      <c r="F45" s="4"/>
    </row>
    <row r="46" spans="1:6" s="1" customFormat="1" ht="15.75" x14ac:dyDescent="0.25">
      <c r="A46" s="7">
        <v>19</v>
      </c>
      <c r="B46" s="8" t="s">
        <v>48</v>
      </c>
      <c r="C46" s="8" t="s">
        <v>12</v>
      </c>
      <c r="D46" s="7">
        <v>0.05</v>
      </c>
      <c r="E46" s="7">
        <v>120596.8</v>
      </c>
      <c r="F46" s="4"/>
    </row>
    <row r="47" spans="1:6" s="1" customFormat="1" ht="15.75" x14ac:dyDescent="0.25">
      <c r="A47" s="7">
        <v>20</v>
      </c>
      <c r="B47" s="8" t="s">
        <v>62</v>
      </c>
      <c r="C47" s="8" t="s">
        <v>12</v>
      </c>
      <c r="D47" s="7">
        <f>0.01</f>
        <v>0.01</v>
      </c>
      <c r="E47" s="7">
        <f>31131.6</f>
        <v>31131.599999999999</v>
      </c>
      <c r="F47" s="4"/>
    </row>
    <row r="48" spans="1:6" s="17" customFormat="1" ht="94.5" x14ac:dyDescent="0.25">
      <c r="A48" s="7">
        <v>21</v>
      </c>
      <c r="B48" s="15" t="s">
        <v>103</v>
      </c>
      <c r="C48" s="15" t="s">
        <v>104</v>
      </c>
      <c r="D48" s="14">
        <f>0.065</f>
        <v>6.5000000000000002E-2</v>
      </c>
      <c r="E48" s="14">
        <f>1524.6</f>
        <v>1524.6</v>
      </c>
      <c r="F48" s="16"/>
    </row>
    <row r="49" spans="1:6" s="1" customFormat="1" ht="31.5" x14ac:dyDescent="0.25">
      <c r="A49" s="7">
        <v>22</v>
      </c>
      <c r="B49" s="8" t="s">
        <v>99</v>
      </c>
      <c r="C49" s="8" t="s">
        <v>49</v>
      </c>
      <c r="D49" s="7">
        <f>0.06</f>
        <v>0.06</v>
      </c>
      <c r="E49" s="7">
        <f>1342.4</f>
        <v>1342.4</v>
      </c>
      <c r="F49" s="4"/>
    </row>
    <row r="50" spans="1:6" s="1" customFormat="1" ht="15.75" x14ac:dyDescent="0.25">
      <c r="A50" s="7">
        <v>23</v>
      </c>
      <c r="B50" s="8" t="s">
        <v>101</v>
      </c>
      <c r="C50" s="8" t="s">
        <v>102</v>
      </c>
      <c r="D50" s="7">
        <v>1</v>
      </c>
      <c r="E50" s="7">
        <f>103680</f>
        <v>103680</v>
      </c>
      <c r="F50" s="4"/>
    </row>
    <row r="51" spans="1:6" s="1" customFormat="1" ht="31.5" x14ac:dyDescent="0.25">
      <c r="A51" s="7">
        <v>24</v>
      </c>
      <c r="B51" s="8" t="s">
        <v>95</v>
      </c>
      <c r="C51" s="8" t="s">
        <v>53</v>
      </c>
      <c r="D51" s="7">
        <f>37</f>
        <v>37</v>
      </c>
      <c r="E51" s="7">
        <f>25530</f>
        <v>25530</v>
      </c>
      <c r="F51" s="4"/>
    </row>
    <row r="52" spans="1:6" s="1" customFormat="1" ht="31.5" x14ac:dyDescent="0.25">
      <c r="A52" s="7">
        <v>25</v>
      </c>
      <c r="B52" s="8" t="s">
        <v>108</v>
      </c>
      <c r="C52" s="8" t="s">
        <v>49</v>
      </c>
      <c r="D52" s="7">
        <f>0.02</f>
        <v>0.02</v>
      </c>
      <c r="E52" s="7">
        <f>790.2</f>
        <v>790.2</v>
      </c>
      <c r="F52" s="4"/>
    </row>
    <row r="53" spans="1:6" s="1" customFormat="1" ht="15.75" x14ac:dyDescent="0.25">
      <c r="A53" s="7">
        <v>26</v>
      </c>
      <c r="B53" s="8" t="s">
        <v>109</v>
      </c>
      <c r="C53" s="8" t="s">
        <v>92</v>
      </c>
      <c r="D53" s="7">
        <v>1</v>
      </c>
      <c r="E53" s="7">
        <f>103680</f>
        <v>103680</v>
      </c>
      <c r="F53" s="4"/>
    </row>
    <row r="54" spans="1:6" s="1" customFormat="1" ht="31.5" x14ac:dyDescent="0.25">
      <c r="A54" s="7">
        <v>27</v>
      </c>
      <c r="B54" s="8" t="s">
        <v>110</v>
      </c>
      <c r="C54" s="8" t="s">
        <v>29</v>
      </c>
      <c r="D54" s="7">
        <f>0.012</f>
        <v>1.2E-2</v>
      </c>
      <c r="E54" s="7">
        <f>102</f>
        <v>102</v>
      </c>
      <c r="F54" s="4"/>
    </row>
    <row r="55" spans="1:6" s="1" customFormat="1" ht="31.5" x14ac:dyDescent="0.25">
      <c r="A55" s="7">
        <v>28</v>
      </c>
      <c r="B55" s="8" t="s">
        <v>111</v>
      </c>
      <c r="C55" s="8" t="s">
        <v>29</v>
      </c>
      <c r="D55" s="7">
        <f>0.012</f>
        <v>1.2E-2</v>
      </c>
      <c r="E55" s="7">
        <f>708</f>
        <v>708</v>
      </c>
      <c r="F55" s="4"/>
    </row>
    <row r="56" spans="1:6" s="1" customFormat="1" ht="31.5" x14ac:dyDescent="0.25">
      <c r="A56" s="7">
        <v>29</v>
      </c>
      <c r="B56" s="8" t="s">
        <v>112</v>
      </c>
      <c r="C56" s="8" t="s">
        <v>113</v>
      </c>
      <c r="D56" s="7">
        <f>0.018</f>
        <v>1.7999999999999999E-2</v>
      </c>
      <c r="E56" s="7">
        <f>576.8</f>
        <v>576.79999999999995</v>
      </c>
      <c r="F56" s="4"/>
    </row>
    <row r="57" spans="1:6" s="1" customFormat="1" ht="78.75" x14ac:dyDescent="0.25">
      <c r="A57" s="7">
        <v>30</v>
      </c>
      <c r="B57" s="8" t="s">
        <v>90</v>
      </c>
      <c r="C57" s="8" t="s">
        <v>13</v>
      </c>
      <c r="D57" s="7">
        <v>0.34499999999999997</v>
      </c>
      <c r="E57" s="7">
        <v>4376.8</v>
      </c>
      <c r="F57" s="4"/>
    </row>
    <row r="58" spans="1:6" s="1" customFormat="1" ht="78.75" x14ac:dyDescent="0.25">
      <c r="A58" s="7">
        <v>31</v>
      </c>
      <c r="B58" s="8" t="s">
        <v>54</v>
      </c>
      <c r="C58" s="8" t="s">
        <v>13</v>
      </c>
      <c r="D58" s="7">
        <v>0.38</v>
      </c>
      <c r="E58" s="7">
        <v>23197.8</v>
      </c>
      <c r="F58" s="4"/>
    </row>
    <row r="59" spans="1:6" s="1" customFormat="1" ht="78.75" x14ac:dyDescent="0.25">
      <c r="A59" s="7">
        <v>32</v>
      </c>
      <c r="B59" s="8" t="s">
        <v>94</v>
      </c>
      <c r="C59" s="8" t="s">
        <v>13</v>
      </c>
      <c r="D59" s="7">
        <v>0.06</v>
      </c>
      <c r="E59" s="7">
        <v>582.6</v>
      </c>
      <c r="F59" s="4"/>
    </row>
    <row r="60" spans="1:6" s="1" customFormat="1" ht="15.75" x14ac:dyDescent="0.25">
      <c r="A60" s="7">
        <v>33</v>
      </c>
      <c r="B60" s="8" t="s">
        <v>91</v>
      </c>
      <c r="C60" s="8" t="s">
        <v>92</v>
      </c>
      <c r="D60" s="7">
        <v>1</v>
      </c>
      <c r="E60" s="7">
        <v>6000</v>
      </c>
      <c r="F60" s="4"/>
    </row>
    <row r="61" spans="1:6" s="1" customFormat="1" ht="15.75" x14ac:dyDescent="0.25">
      <c r="A61" s="7">
        <v>34</v>
      </c>
      <c r="B61" s="8" t="s">
        <v>100</v>
      </c>
      <c r="C61" s="8" t="s">
        <v>63</v>
      </c>
      <c r="D61" s="7">
        <f>1</f>
        <v>1</v>
      </c>
      <c r="E61" s="7">
        <f>3766.2</f>
        <v>3766.2</v>
      </c>
      <c r="F61" s="4"/>
    </row>
    <row r="62" spans="1:6" s="1" customFormat="1" ht="15.75" x14ac:dyDescent="0.25">
      <c r="A62" s="7">
        <v>35</v>
      </c>
      <c r="B62" s="8" t="s">
        <v>82</v>
      </c>
      <c r="C62" s="8" t="s">
        <v>83</v>
      </c>
      <c r="D62" s="7">
        <v>0.08</v>
      </c>
      <c r="E62" s="7">
        <v>8334</v>
      </c>
      <c r="F62" s="4"/>
    </row>
    <row r="63" spans="1:6" s="1" customFormat="1" ht="31.5" x14ac:dyDescent="0.25">
      <c r="A63" s="7">
        <v>36</v>
      </c>
      <c r="B63" s="8" t="s">
        <v>84</v>
      </c>
      <c r="C63" s="8" t="s">
        <v>85</v>
      </c>
      <c r="D63" s="7">
        <v>0.19</v>
      </c>
      <c r="E63" s="7">
        <v>17194.599999999999</v>
      </c>
      <c r="F63" s="4"/>
    </row>
    <row r="64" spans="1:6" s="1" customFormat="1" ht="15.75" x14ac:dyDescent="0.25">
      <c r="A64" s="7">
        <v>37</v>
      </c>
      <c r="B64" s="8" t="s">
        <v>88</v>
      </c>
      <c r="C64" s="8" t="s">
        <v>28</v>
      </c>
      <c r="D64" s="7">
        <v>1</v>
      </c>
      <c r="E64" s="7">
        <v>5000</v>
      </c>
      <c r="F64" s="4"/>
    </row>
    <row r="65" spans="1:10" s="1" customFormat="1" ht="31.5" x14ac:dyDescent="0.25">
      <c r="A65" s="7">
        <v>38</v>
      </c>
      <c r="B65" s="8" t="s">
        <v>89</v>
      </c>
      <c r="C65" s="8" t="s">
        <v>53</v>
      </c>
      <c r="D65" s="7">
        <v>24</v>
      </c>
      <c r="E65" s="7">
        <v>16560</v>
      </c>
      <c r="F65" s="4"/>
    </row>
    <row r="66" spans="1:10" s="1" customFormat="1" ht="15.75" x14ac:dyDescent="0.25">
      <c r="A66" s="7">
        <v>39</v>
      </c>
      <c r="B66" s="8" t="s">
        <v>114</v>
      </c>
      <c r="C66" s="8" t="s">
        <v>115</v>
      </c>
      <c r="D66" s="7">
        <f>0.018</f>
        <v>1.7999999999999999E-2</v>
      </c>
      <c r="E66" s="7">
        <f>3421.8</f>
        <v>3421.8</v>
      </c>
      <c r="F66" s="4"/>
    </row>
    <row r="67" spans="1:10" s="1" customFormat="1" ht="31.5" x14ac:dyDescent="0.25">
      <c r="A67" s="7">
        <v>40</v>
      </c>
      <c r="B67" s="8" t="s">
        <v>74</v>
      </c>
      <c r="C67" s="8" t="s">
        <v>42</v>
      </c>
      <c r="D67" s="7">
        <v>0.3</v>
      </c>
      <c r="E67" s="7">
        <v>781.4</v>
      </c>
      <c r="F67" s="4"/>
    </row>
    <row r="68" spans="1:10" s="1" customFormat="1" ht="31.5" x14ac:dyDescent="0.25">
      <c r="A68" s="7">
        <v>41</v>
      </c>
      <c r="B68" s="8" t="s">
        <v>75</v>
      </c>
      <c r="C68" s="8" t="s">
        <v>42</v>
      </c>
      <c r="D68" s="7">
        <v>0.6</v>
      </c>
      <c r="E68" s="7">
        <v>201.8</v>
      </c>
      <c r="F68" s="4"/>
    </row>
    <row r="69" spans="1:10" s="1" customFormat="1" ht="15.75" x14ac:dyDescent="0.25">
      <c r="A69" s="7">
        <v>42</v>
      </c>
      <c r="B69" s="8" t="s">
        <v>81</v>
      </c>
      <c r="C69" s="8" t="s">
        <v>12</v>
      </c>
      <c r="D69" s="7">
        <v>0.01</v>
      </c>
      <c r="E69" s="7">
        <v>4965</v>
      </c>
      <c r="F69" s="4"/>
    </row>
    <row r="70" spans="1:10" s="1" customFormat="1" ht="31.5" x14ac:dyDescent="0.25">
      <c r="A70" s="7">
        <v>43</v>
      </c>
      <c r="B70" s="8" t="s">
        <v>105</v>
      </c>
      <c r="C70" s="8" t="s">
        <v>116</v>
      </c>
      <c r="D70" s="7">
        <v>2</v>
      </c>
      <c r="E70" s="7">
        <f>800+800</f>
        <v>1600</v>
      </c>
      <c r="F70" s="4"/>
    </row>
    <row r="71" spans="1:10" s="1" customFormat="1" ht="47.25" x14ac:dyDescent="0.25">
      <c r="A71" s="7">
        <v>44</v>
      </c>
      <c r="B71" s="8" t="s">
        <v>59</v>
      </c>
      <c r="C71" s="8" t="s">
        <v>60</v>
      </c>
      <c r="D71" s="7">
        <v>180</v>
      </c>
      <c r="E71" s="7">
        <v>117000</v>
      </c>
      <c r="F71" s="4"/>
    </row>
    <row r="72" spans="1:10" s="1" customFormat="1" ht="31.5" x14ac:dyDescent="0.25">
      <c r="A72" s="7">
        <v>45</v>
      </c>
      <c r="B72" s="8" t="s">
        <v>57</v>
      </c>
      <c r="C72" s="8" t="s">
        <v>58</v>
      </c>
      <c r="D72" s="7">
        <f>1410+180+120+1020+190</f>
        <v>2920</v>
      </c>
      <c r="E72" s="7">
        <f>46995+9000+5000+51000+7917</f>
        <v>119912</v>
      </c>
      <c r="F72" s="4"/>
    </row>
    <row r="73" spans="1:10" s="1" customFormat="1" ht="15.75" x14ac:dyDescent="0.25">
      <c r="A73" s="7">
        <v>46</v>
      </c>
      <c r="B73" s="8" t="s">
        <v>70</v>
      </c>
      <c r="C73" s="8" t="s">
        <v>28</v>
      </c>
      <c r="D73" s="7">
        <f>3+4</f>
        <v>7</v>
      </c>
      <c r="E73" s="7">
        <f>37660+43868</f>
        <v>81528</v>
      </c>
      <c r="F73" s="4"/>
    </row>
    <row r="74" spans="1:10" s="1" customFormat="1" ht="15.75" x14ac:dyDescent="0.25">
      <c r="A74" s="7"/>
      <c r="B74" s="8"/>
      <c r="C74" s="8"/>
      <c r="D74" s="7"/>
      <c r="E74" s="9">
        <f>SUM(E28:E73)</f>
        <v>1104266</v>
      </c>
      <c r="F74" s="4"/>
    </row>
    <row r="75" spans="1:10" ht="15.75" x14ac:dyDescent="0.25">
      <c r="A75" s="7"/>
      <c r="B75" s="8" t="s">
        <v>8</v>
      </c>
      <c r="C75" s="7"/>
      <c r="D75" s="7"/>
      <c r="E75" s="9">
        <f>E26+E74</f>
        <v>2343991.7999999998</v>
      </c>
      <c r="F75" s="4"/>
    </row>
    <row r="76" spans="1:10" ht="15.75" x14ac:dyDescent="0.25">
      <c r="A76" s="7"/>
      <c r="B76" s="8"/>
      <c r="C76" s="7"/>
      <c r="D76" s="7"/>
      <c r="E76" s="7"/>
      <c r="F76" s="4"/>
    </row>
    <row r="77" spans="1:10" ht="15.75" x14ac:dyDescent="0.25">
      <c r="A77" s="10"/>
      <c r="B77" s="10"/>
      <c r="C77" s="10"/>
      <c r="D77" s="10"/>
      <c r="E77" s="10"/>
      <c r="F77" s="4"/>
      <c r="J77" t="s">
        <v>33</v>
      </c>
    </row>
    <row r="78" spans="1:10" ht="15.75" x14ac:dyDescent="0.25">
      <c r="A78" s="10"/>
      <c r="B78" s="10" t="s">
        <v>17</v>
      </c>
      <c r="C78" s="10" t="s">
        <v>35</v>
      </c>
      <c r="D78" s="10"/>
      <c r="E78" s="10"/>
      <c r="F78" s="1"/>
    </row>
    <row r="79" spans="1:10" x14ac:dyDescent="0.25">
      <c r="A79" s="2"/>
      <c r="B79" s="2"/>
      <c r="C79" s="2"/>
      <c r="D79" s="2"/>
      <c r="E79" s="2"/>
      <c r="F79" s="1"/>
    </row>
    <row r="80" spans="1:10" x14ac:dyDescent="0.25">
      <c r="A80" s="2"/>
      <c r="B80" s="2"/>
      <c r="C80" s="2"/>
      <c r="D80" s="2"/>
      <c r="E80" s="2"/>
      <c r="F80" s="1"/>
    </row>
    <row r="81" spans="1:7" x14ac:dyDescent="0.25">
      <c r="A81" s="2"/>
      <c r="B81" s="2" t="s">
        <v>18</v>
      </c>
      <c r="C81" s="2"/>
      <c r="D81" s="18"/>
      <c r="E81" s="2"/>
      <c r="F81" s="13"/>
      <c r="G81" s="13"/>
    </row>
    <row r="82" spans="1:7" x14ac:dyDescent="0.25">
      <c r="A82" s="2"/>
      <c r="B82" s="2"/>
      <c r="C82" s="2"/>
      <c r="D82" s="2"/>
      <c r="E82" s="2"/>
      <c r="F82" s="13"/>
      <c r="G82" s="13"/>
    </row>
    <row r="83" spans="1:7" x14ac:dyDescent="0.25">
      <c r="A83" s="2"/>
      <c r="B83" s="2"/>
      <c r="C83" s="2" t="s">
        <v>36</v>
      </c>
      <c r="D83" s="18">
        <f>44794.2+39951.2+42213.6+41245.4+726800.4+40876.2+45905.6+47180.4+53290.8+58528.2+45807.6+53132.2</f>
        <v>1239725.8</v>
      </c>
      <c r="E83" s="18"/>
      <c r="G83" s="13"/>
    </row>
    <row r="84" spans="1:7" x14ac:dyDescent="0.25">
      <c r="A84" s="2"/>
      <c r="B84" s="2"/>
      <c r="C84" s="2" t="s">
        <v>37</v>
      </c>
      <c r="D84" s="2">
        <f>26413.6+134308.6+93187.2+37833.4+146322.8+160833.4+30610.2+83013.6+115457+111732.8+88938.6+75614.8</f>
        <v>1104266</v>
      </c>
      <c r="E84" s="2"/>
    </row>
    <row r="85" spans="1:7" x14ac:dyDescent="0.25">
      <c r="A85" s="2"/>
      <c r="B85" s="2"/>
      <c r="C85" s="2"/>
      <c r="D85" s="18">
        <f>D83+D84</f>
        <v>2343991.7999999998</v>
      </c>
      <c r="E85" s="18"/>
      <c r="G85" s="13"/>
    </row>
    <row r="86" spans="1:7" x14ac:dyDescent="0.25">
      <c r="A86" s="2"/>
      <c r="B86" s="2"/>
      <c r="C86" s="2" t="s">
        <v>38</v>
      </c>
      <c r="D86" s="18">
        <f>71207.8+174259.8+135400.8+79078.8+873123.2+201709.6+76515.8+130194+168747.8+170261+134746.2+128747</f>
        <v>2343991.8000000003</v>
      </c>
      <c r="E86" s="2"/>
    </row>
    <row r="87" spans="1:7" x14ac:dyDescent="0.25">
      <c r="A87" s="2"/>
      <c r="B87" s="2"/>
      <c r="C87" s="2"/>
      <c r="D87" s="2"/>
      <c r="E87" s="2"/>
    </row>
    <row r="1156" spans="7:7" x14ac:dyDescent="0.25">
      <c r="G1156" t="s">
        <v>34</v>
      </c>
    </row>
    <row r="1158" spans="7:7" x14ac:dyDescent="0.25">
      <c r="G1158" t="s">
        <v>32</v>
      </c>
    </row>
  </sheetData>
  <pageMargins left="0.78740157480314965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2023-01-20T12:34:06Z</cp:lastPrinted>
  <dcterms:created xsi:type="dcterms:W3CDTF">2016-09-29T06:37:31Z</dcterms:created>
  <dcterms:modified xsi:type="dcterms:W3CDTF">2023-01-20T12:35:55Z</dcterms:modified>
</cp:coreProperties>
</file>