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5" i="1" l="1"/>
  <c r="D75" i="1"/>
  <c r="E61" i="1"/>
  <c r="D61" i="1"/>
  <c r="E34" i="1"/>
  <c r="D34" i="1"/>
  <c r="E15" i="1"/>
  <c r="E11" i="1"/>
  <c r="D11" i="1"/>
  <c r="E10" i="1"/>
  <c r="D10" i="1"/>
  <c r="E24" i="1"/>
  <c r="D24" i="1"/>
  <c r="E23" i="1"/>
  <c r="D23" i="1"/>
  <c r="E22" i="1"/>
  <c r="D22" i="1"/>
  <c r="D88" i="1"/>
  <c r="D86" i="1"/>
  <c r="D85" i="1"/>
  <c r="E72" i="1" l="1"/>
  <c r="D72" i="1"/>
  <c r="E64" i="1"/>
  <c r="D64" i="1"/>
  <c r="E14" i="1"/>
  <c r="D14" i="1"/>
  <c r="E25" i="1"/>
  <c r="D25" i="1"/>
  <c r="E29" i="1" l="1"/>
  <c r="D29" i="1"/>
  <c r="E30" i="1"/>
  <c r="E71" i="1" l="1"/>
  <c r="D71" i="1"/>
  <c r="E70" i="1"/>
  <c r="E69" i="1"/>
  <c r="D69" i="1"/>
  <c r="E40" i="1"/>
  <c r="D40" i="1"/>
  <c r="E43" i="1"/>
  <c r="D43" i="1"/>
  <c r="E42" i="1"/>
  <c r="D42" i="1"/>
  <c r="E39" i="1"/>
  <c r="D39" i="1"/>
  <c r="E38" i="1"/>
  <c r="D38" i="1"/>
  <c r="E27" i="1"/>
  <c r="D27" i="1"/>
  <c r="E55" i="1" l="1"/>
  <c r="D55" i="1"/>
  <c r="E56" i="1"/>
  <c r="D56" i="1"/>
  <c r="E53" i="1"/>
  <c r="E52" i="1"/>
  <c r="D52" i="1"/>
  <c r="E51" i="1"/>
  <c r="D51" i="1"/>
  <c r="E50" i="1"/>
  <c r="D50" i="1"/>
  <c r="E49" i="1"/>
  <c r="D49" i="1"/>
  <c r="E37" i="1"/>
  <c r="D37" i="1"/>
  <c r="E36" i="1"/>
  <c r="D36" i="1"/>
  <c r="E35" i="1"/>
  <c r="D35" i="1"/>
  <c r="E76" i="1" l="1"/>
  <c r="D87" i="1" l="1"/>
  <c r="E31" i="1" l="1"/>
  <c r="E77" i="1" s="1"/>
</calcChain>
</file>

<file path=xl/sharedStrings.xml><?xml version="1.0" encoding="utf-8"?>
<sst xmlns="http://schemas.openxmlformats.org/spreadsheetml/2006/main" count="152" uniqueCount="121">
  <si>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</si>
  <si>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</si>
  <si>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</si>
  <si>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</si>
  <si>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</si>
  <si>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</si>
  <si>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</si>
  <si>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</si>
  <si>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</si>
  <si>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</si>
  <si>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</si>
  <si>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</si>
  <si>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</si>
  <si>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</si>
  <si>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</si>
  <si>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</si>
  <si>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</si>
  <si>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Установка хомутов диаметром трубопроводов до 100мм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</si>
  <si>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</si>
  <si>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</si>
  <si>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</si>
  <si>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</si>
  <si>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</si>
  <si>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</si>
  <si>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</si>
  <si>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</si>
  <si>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</si>
  <si>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</si>
  <si>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</si>
  <si>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</si>
  <si>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Очистка канализационной сети дворовой</t>
  </si>
  <si>
    <t>100 сгонов</t>
  </si>
  <si>
    <t>шт</t>
  </si>
  <si>
    <t>Очистка канализационной сети внутренней</t>
  </si>
  <si>
    <t>100м3 воды</t>
  </si>
  <si>
    <t>Смена дверных приборов замки навесные</t>
  </si>
  <si>
    <t>100шт приб.</t>
  </si>
  <si>
    <t>Демонтаж элеваторов</t>
  </si>
  <si>
    <t>Установка элеваторов  после прочистки и ревизии</t>
  </si>
  <si>
    <t>10шт</t>
  </si>
  <si>
    <t>,</t>
  </si>
  <si>
    <t>Смена сгонов у трубопроводов диам. до 20мм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</si>
  <si>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</si>
  <si>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</si>
  <si>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</si>
  <si>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</si>
  <si>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</si>
  <si>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</si>
  <si>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</si>
  <si>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</si>
  <si>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Водоотлив из колодца из подвала электрическими насосами</t>
  </si>
  <si>
    <t>Смена дверных приборов :ручки-скобы</t>
  </si>
  <si>
    <t>Смена сгонов у трубопроводов диам. до 32мм</t>
  </si>
  <si>
    <t>Смена мусорных контейнеров</t>
  </si>
  <si>
    <t>Регулировка дверных доводчиков</t>
  </si>
  <si>
    <t xml:space="preserve">                   </t>
  </si>
  <si>
    <t xml:space="preserve">                                        по улице 8 Марта </t>
  </si>
  <si>
    <t>Смена дверных приборов :петли</t>
  </si>
  <si>
    <t>100 отремонтированных</t>
  </si>
  <si>
    <t>Установка и крепление наличников</t>
  </si>
  <si>
    <t>100м коробок</t>
  </si>
  <si>
    <t>Механизированная уборка снега на придомовой территории</t>
  </si>
  <si>
    <t>мин</t>
  </si>
  <si>
    <t>Окраска масляными составами ранее окрашенных металлических решеток и оград без рельефа за 2 раза</t>
  </si>
  <si>
    <t>Установка термометров</t>
  </si>
  <si>
    <t>Смена выключателей</t>
  </si>
  <si>
    <t>Смена кранов на шаровые краны диам. 15,20,32  мм</t>
  </si>
  <si>
    <t>100ям</t>
  </si>
  <si>
    <t>Прокладка внутренних трубопроводов водоснабжения и отопления из полипропиленовых труб: диам. 20мм</t>
  </si>
  <si>
    <t>имущества МКД, выполненных за 2022  года на жилом доме № 7</t>
  </si>
  <si>
    <t>Контейнер ТКО-0,4м3 с крышкой</t>
  </si>
  <si>
    <t>100м2</t>
  </si>
  <si>
    <t>Окраска масляными составами ранее окрашенных больших металлических поверхностей (кроме крыш) за один раз</t>
  </si>
  <si>
    <t>Услуги экскаватора-погрузчика,самосвала,погрузка и вывоз снега с придомовой территории</t>
  </si>
  <si>
    <t>м3</t>
  </si>
  <si>
    <t>Установка рассеивателей</t>
  </si>
  <si>
    <t xml:space="preserve">100шт. </t>
  </si>
  <si>
    <t>Смена трубопроводов из полиэтиленовых канализационных труб диаметром до 100 мм</t>
  </si>
  <si>
    <t>100 м трубопровода с фасонными частями</t>
  </si>
  <si>
    <t>Врезка в действующие внутренние сети трубопроводов отопления и водоснабжения диаметром 15мм</t>
  </si>
  <si>
    <t>1 врезка</t>
  </si>
  <si>
    <t>Смена трубопроводов из полиэтиленовых канализационных труб диаметром до 50 мм</t>
  </si>
  <si>
    <t>Очистка снега с крыш</t>
  </si>
  <si>
    <t>Смена оконных приборов ручки</t>
  </si>
  <si>
    <t>100шт.приб.</t>
  </si>
  <si>
    <t>Ремонт металлических лестничных решеток</t>
  </si>
  <si>
    <t>100м решеток</t>
  </si>
  <si>
    <t>Смена трубопроводов из чугунных канализационных труб диаметром до 100 мм</t>
  </si>
  <si>
    <t>Ремонт групповых щитков на лестничной клетке без ремонта автоматов</t>
  </si>
  <si>
    <t>Окраска масляными составами ранее окрашенных металлических решеток и оград без рельефа за 1 раз</t>
  </si>
  <si>
    <t>Простая окраска масляными составами ранее окрашенных скамеек без подготовки с расчитской старой краски до 10%</t>
  </si>
  <si>
    <t>Прочистка фильтров диам.80мм</t>
  </si>
  <si>
    <t>10фильт.</t>
  </si>
  <si>
    <t>Ремонт задвижек диаметром до 100мм без снятия с места</t>
  </si>
  <si>
    <t>100шт.арматуры</t>
  </si>
  <si>
    <t>Рытье ям для установки стоек</t>
  </si>
  <si>
    <t>Усиление железобетоном с установкой скамейки</t>
  </si>
  <si>
    <t>100м3/шт</t>
  </si>
  <si>
    <t>Смена филенок в дверных полотнах: из ДВП твердых</t>
  </si>
  <si>
    <t>Усиление сварных щвов (наплавкой) (приварка ушек,ремонт дуги)</t>
  </si>
  <si>
    <t>1м шва</t>
  </si>
  <si>
    <t>Ремонт штукатурки гладких фасадов по камню и бетону с земли и лесов цементно-известковым раствором</t>
  </si>
  <si>
    <t>Огрунтовка ранее окрашенных фасадов под окраску перхлорвиниловыми красками простых с земли и лесов</t>
  </si>
  <si>
    <t>100м2 обработанной поверхности</t>
  </si>
  <si>
    <t>Шпатлевка ранее окрашенных фасадов под окраску перхлорвиниловыми красками простых с земли и лесов</t>
  </si>
  <si>
    <t>Окраска перхлорвиниловыми красками по подготовленной поверхности фасадов простых за 2 раза с земли и лесов</t>
  </si>
  <si>
    <t>Окраска масляными составами ранее окрашенных больших металлических поверхностей (кроме крыш) за 2 раза</t>
  </si>
  <si>
    <t>Окраска масляными составами ранее окрашенных больших металлических поверхностей(кроме крыш) за 2 раза</t>
  </si>
  <si>
    <t>Смена отдельных участков труб в построечных условиях диам. до 20мм</t>
  </si>
  <si>
    <t>Врезка в действующие внутренние сети трубопроводов отопления и водоснабжения диаметром 20мм</t>
  </si>
  <si>
    <t>Врезка в действующие внутренние сети трубопроводов отопления и водоснабжения диаметром 25мм</t>
  </si>
  <si>
    <t>Ремонт металлический ограждений средний</t>
  </si>
  <si>
    <t>1м2</t>
  </si>
  <si>
    <t>Корчевка вручную пней диаметром от 160 до 400мм</t>
  </si>
  <si>
    <t>100 пней</t>
  </si>
  <si>
    <t xml:space="preserve">Ремонт кровли </t>
  </si>
  <si>
    <t>м2</t>
  </si>
  <si>
    <t>Заделка дверей фанерой</t>
  </si>
  <si>
    <t>10м2</t>
  </si>
  <si>
    <t>Механизированная обработка придомовой территории ПСС</t>
  </si>
  <si>
    <t>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</si>
</sst>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  <xf numFmtId="0" fontId="0" fillId="0" borderId="1" xfId="0" applyBorder="1"/>
    <xf numFmtId="2" fontId="0" fillId="0" borderId="1" xfId="0" applyNumberFormat="1" applyBorder="1"/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9"/>
  <sheetViews>
    <sheetView tabSelected="1" zoomScale="124" zoomScaleNormal="124" workbookViewId="0">
      <selection activeCell="E83" sqref="A1:E83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3.42578125" customWidth="1"/>
    <col min="5" max="5" width="16.7109375" customWidth="1"/>
    <col min="9" max="9" width="11.5703125" customWidth="1"/>
    <col min="13" max="13" width="10.5703125" customWidth="1"/>
    <col min="15" max="15" width="11" customWidth="1"/>
    <col min="17" max="17" width="11.140625" bestFit="1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22</v>
      </c>
      <c r="C3" s="3"/>
      <c r="D3" s="3"/>
      <c r="E3" s="3"/>
      <c r="F3" s="1"/>
    </row>
    <row r="4" spans="1:6" ht="15.75" x14ac:dyDescent="0.25">
      <c r="A4" s="4"/>
      <c r="B4" s="3" t="s">
        <v>69</v>
      </c>
      <c r="C4" s="3"/>
      <c r="D4" s="3"/>
      <c r="E4" s="3"/>
      <c r="F4" s="1"/>
    </row>
    <row r="5" spans="1:6" ht="15.75" x14ac:dyDescent="0.25">
      <c r="A5" s="4"/>
      <c r="B5" s="3" t="s">
        <v>56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0.29+0.13+0.13+0.03+0.02+0.03</f>
        <v>0.63000000000000012</v>
      </c>
      <c r="E10" s="7">
        <f>1751.4+843.8+843.6+208+138.4+208</f>
        <v>3993.2</v>
      </c>
      <c r="F10" s="4"/>
    </row>
    <row r="11" spans="1:6" ht="15.75" x14ac:dyDescent="0.25">
      <c r="A11" s="7">
        <v>2</v>
      </c>
      <c r="B11" s="8" t="s">
        <v>49</v>
      </c>
      <c r="C11" s="8" t="s">
        <v>13</v>
      </c>
      <c r="D11" s="7">
        <f>0.11+0.15+0.04+0.02+0.13+0.03</f>
        <v>0.48</v>
      </c>
      <c r="E11" s="7">
        <f>1823+2426+648+331.6+2153.6+498.4</f>
        <v>7880.6</v>
      </c>
      <c r="F11" s="4"/>
    </row>
    <row r="12" spans="1:6" s="1" customFormat="1" ht="15.75" x14ac:dyDescent="0.25">
      <c r="A12" s="7">
        <v>3</v>
      </c>
      <c r="B12" s="8" t="s">
        <v>75</v>
      </c>
      <c r="C12" s="8" t="s">
        <v>76</v>
      </c>
      <c r="D12" s="7">
        <v>0.05</v>
      </c>
      <c r="E12" s="7">
        <v>4356.8</v>
      </c>
      <c r="F12" s="4"/>
    </row>
    <row r="13" spans="1:6" s="1" customFormat="1" ht="15.75" x14ac:dyDescent="0.25">
      <c r="A13" s="7">
        <v>4</v>
      </c>
      <c r="B13" s="8" t="s">
        <v>65</v>
      </c>
      <c r="C13" s="8" t="s">
        <v>13</v>
      </c>
      <c r="D13" s="7">
        <v>0.01</v>
      </c>
      <c r="E13" s="7">
        <v>218.8</v>
      </c>
      <c r="F13" s="4"/>
    </row>
    <row r="14" spans="1:6" s="1" customFormat="1" ht="31.5" x14ac:dyDescent="0.25">
      <c r="A14" s="7">
        <v>5</v>
      </c>
      <c r="B14" s="8" t="s">
        <v>29</v>
      </c>
      <c r="C14" s="8" t="s">
        <v>13</v>
      </c>
      <c r="D14" s="7">
        <f>0.03+0.01</f>
        <v>0.04</v>
      </c>
      <c r="E14" s="7">
        <f>4706+1624.2</f>
        <v>6330.2</v>
      </c>
      <c r="F14" s="4"/>
    </row>
    <row r="15" spans="1:6" s="1" customFormat="1" ht="47.25" x14ac:dyDescent="0.25">
      <c r="A15" s="7">
        <v>6</v>
      </c>
      <c r="B15" s="8" t="s">
        <v>27</v>
      </c>
      <c r="C15" s="8" t="s">
        <v>28</v>
      </c>
      <c r="D15" s="7">
        <v>0.27</v>
      </c>
      <c r="E15" s="7">
        <f>5280.8+958.8+958.8+958.8+1026+1026+1026</f>
        <v>11235.2</v>
      </c>
      <c r="F15" s="4"/>
    </row>
    <row r="16" spans="1:6" ht="47.25" x14ac:dyDescent="0.25">
      <c r="A16" s="7">
        <v>7</v>
      </c>
      <c r="B16" s="8" t="s">
        <v>15</v>
      </c>
      <c r="C16" s="8" t="s">
        <v>12</v>
      </c>
      <c r="D16" s="7">
        <v>31.31</v>
      </c>
      <c r="E16" s="7">
        <v>216221</v>
      </c>
      <c r="F16" s="4"/>
    </row>
    <row r="17" spans="1:6" ht="47.25" x14ac:dyDescent="0.25">
      <c r="A17" s="7">
        <v>8</v>
      </c>
      <c r="B17" s="8" t="s">
        <v>16</v>
      </c>
      <c r="C17" s="8" t="s">
        <v>12</v>
      </c>
      <c r="D17" s="7">
        <v>2.75</v>
      </c>
      <c r="E17" s="7">
        <v>19242.400000000001</v>
      </c>
      <c r="F17" s="4"/>
    </row>
    <row r="18" spans="1:6" s="1" customFormat="1" ht="31.5" x14ac:dyDescent="0.25">
      <c r="A18" s="7">
        <v>9</v>
      </c>
      <c r="B18" s="8" t="s">
        <v>93</v>
      </c>
      <c r="C18" s="8" t="s">
        <v>94</v>
      </c>
      <c r="D18" s="7">
        <v>0.24</v>
      </c>
      <c r="E18" s="7">
        <v>58899.8</v>
      </c>
      <c r="F18" s="4"/>
    </row>
    <row r="19" spans="1:6" s="1" customFormat="1" ht="15.75" x14ac:dyDescent="0.25">
      <c r="A19" s="7">
        <v>10</v>
      </c>
      <c r="B19" s="8" t="s">
        <v>37</v>
      </c>
      <c r="C19" s="8" t="s">
        <v>13</v>
      </c>
      <c r="D19" s="7">
        <v>0.03</v>
      </c>
      <c r="E19" s="7">
        <v>2141.1999999999998</v>
      </c>
      <c r="F19" s="4"/>
    </row>
    <row r="20" spans="1:6" s="1" customFormat="1" ht="31.5" x14ac:dyDescent="0.25">
      <c r="A20" s="7">
        <v>11</v>
      </c>
      <c r="B20" s="8" t="s">
        <v>38</v>
      </c>
      <c r="C20" s="8" t="s">
        <v>39</v>
      </c>
      <c r="D20" s="7">
        <v>3</v>
      </c>
      <c r="E20" s="7">
        <v>16484.8</v>
      </c>
      <c r="F20" s="4"/>
    </row>
    <row r="21" spans="1:6" s="1" customFormat="1" ht="15.75" x14ac:dyDescent="0.25">
      <c r="A21" s="7">
        <v>12</v>
      </c>
      <c r="B21" s="8" t="s">
        <v>91</v>
      </c>
      <c r="C21" s="8" t="s">
        <v>92</v>
      </c>
      <c r="D21" s="7">
        <v>1.2</v>
      </c>
      <c r="E21" s="7">
        <v>22005.200000000001</v>
      </c>
      <c r="F21" s="4"/>
    </row>
    <row r="22" spans="1:6" s="1" customFormat="1" ht="31.5" x14ac:dyDescent="0.25">
      <c r="A22" s="7">
        <v>13</v>
      </c>
      <c r="B22" s="8" t="s">
        <v>17</v>
      </c>
      <c r="C22" s="8" t="s">
        <v>13</v>
      </c>
      <c r="D22" s="19">
        <f>0.05+0.01</f>
        <v>6.0000000000000005E-2</v>
      </c>
      <c r="E22" s="20">
        <f>5477+1256.4</f>
        <v>6733.4</v>
      </c>
      <c r="F22" s="4"/>
    </row>
    <row r="23" spans="1:6" s="1" customFormat="1" ht="78.75" x14ac:dyDescent="0.25">
      <c r="A23" s="7">
        <v>14</v>
      </c>
      <c r="B23" s="8" t="s">
        <v>23</v>
      </c>
      <c r="C23" s="8" t="s">
        <v>24</v>
      </c>
      <c r="D23" s="7">
        <f>2.1512</f>
        <v>2.1511999999999998</v>
      </c>
      <c r="E23" s="7">
        <f>45232.8+8161.2+8161.2+8161.2+8734.8+8734.8+8734.8</f>
        <v>95920.8</v>
      </c>
      <c r="F23" s="4"/>
    </row>
    <row r="24" spans="1:6" s="1" customFormat="1" ht="31.5" x14ac:dyDescent="0.25">
      <c r="A24" s="7">
        <v>15</v>
      </c>
      <c r="B24" s="8" t="s">
        <v>25</v>
      </c>
      <c r="C24" s="8" t="s">
        <v>26</v>
      </c>
      <c r="D24" s="7">
        <f>1.05+0.15+0.2+0.2+0.2+0.04</f>
        <v>1.8399999999999999</v>
      </c>
      <c r="E24" s="7">
        <f>55089.4+8535.8+11381+12180.4+12180.4+24361.8</f>
        <v>123728.79999999999</v>
      </c>
      <c r="F24" s="4"/>
    </row>
    <row r="25" spans="1:6" s="1" customFormat="1" ht="47.25" x14ac:dyDescent="0.25">
      <c r="A25" s="7">
        <v>16</v>
      </c>
      <c r="B25" s="8" t="s">
        <v>33</v>
      </c>
      <c r="C25" s="8" t="s">
        <v>12</v>
      </c>
      <c r="D25" s="7">
        <f>1+0.15+0.15+0.1+0.1+0.1</f>
        <v>1.6</v>
      </c>
      <c r="E25" s="7">
        <f>25145+4105.8+4105.8+2738.4+2917.6+2917.6</f>
        <v>41930.199999999997</v>
      </c>
      <c r="F25" s="4"/>
    </row>
    <row r="26" spans="1:6" s="1" customFormat="1" ht="47.25" x14ac:dyDescent="0.25">
      <c r="A26" s="7">
        <v>17</v>
      </c>
      <c r="B26" s="8" t="s">
        <v>30</v>
      </c>
      <c r="C26" s="8" t="s">
        <v>12</v>
      </c>
      <c r="D26" s="7">
        <v>0.1</v>
      </c>
      <c r="E26" s="7">
        <v>8031.2</v>
      </c>
      <c r="F26" s="4"/>
    </row>
    <row r="27" spans="1:6" s="1" customFormat="1" ht="31.5" x14ac:dyDescent="0.25">
      <c r="A27" s="7">
        <v>18</v>
      </c>
      <c r="B27" s="8" t="s">
        <v>50</v>
      </c>
      <c r="C27" s="8" t="s">
        <v>34</v>
      </c>
      <c r="D27" s="7">
        <f>0.02+0.05+0.03</f>
        <v>0.1</v>
      </c>
      <c r="E27" s="7">
        <f>97+263.8+158.4</f>
        <v>519.20000000000005</v>
      </c>
      <c r="F27" s="4"/>
    </row>
    <row r="28" spans="1:6" s="1" customFormat="1" ht="15.75" x14ac:dyDescent="0.25">
      <c r="A28" s="7">
        <v>19</v>
      </c>
      <c r="B28" s="8" t="s">
        <v>54</v>
      </c>
      <c r="C28" s="8" t="s">
        <v>13</v>
      </c>
      <c r="D28" s="7"/>
      <c r="E28" s="7"/>
      <c r="F28" s="4"/>
    </row>
    <row r="29" spans="1:6" s="1" customFormat="1" ht="31.5" x14ac:dyDescent="0.25">
      <c r="A29" s="7">
        <v>20</v>
      </c>
      <c r="B29" s="8" t="s">
        <v>35</v>
      </c>
      <c r="C29" s="8" t="s">
        <v>36</v>
      </c>
      <c r="D29" s="7">
        <f>0.02+0.02</f>
        <v>0.04</v>
      </c>
      <c r="E29" s="7">
        <f>2200.2+2355</f>
        <v>4555.2</v>
      </c>
      <c r="F29" s="4"/>
    </row>
    <row r="30" spans="1:6" s="1" customFormat="1" ht="31.5" x14ac:dyDescent="0.25">
      <c r="A30" s="7">
        <v>21</v>
      </c>
      <c r="B30" s="8" t="s">
        <v>57</v>
      </c>
      <c r="C30" s="8" t="s">
        <v>36</v>
      </c>
      <c r="D30" s="7">
        <v>0.02</v>
      </c>
      <c r="E30" s="7">
        <f>1815.4</f>
        <v>1815.4</v>
      </c>
      <c r="F30" s="4"/>
    </row>
    <row r="31" spans="1:6" ht="15.75" x14ac:dyDescent="0.25">
      <c r="A31" s="7"/>
      <c r="B31" s="8"/>
      <c r="C31" s="8"/>
      <c r="D31" s="7"/>
      <c r="E31" s="9">
        <f>SUM(E10:E30)</f>
        <v>652243.39999999979</v>
      </c>
      <c r="F31" s="4"/>
    </row>
    <row r="32" spans="1:6" ht="15.75" x14ac:dyDescent="0.25">
      <c r="A32" s="7"/>
      <c r="B32" s="12" t="s">
        <v>11</v>
      </c>
      <c r="C32" s="8"/>
      <c r="D32" s="7"/>
      <c r="E32" s="7"/>
      <c r="F32" s="4"/>
    </row>
    <row r="33" spans="1:6" s="1" customFormat="1" ht="15.75" x14ac:dyDescent="0.25">
      <c r="A33" s="7">
        <v>1</v>
      </c>
      <c r="B33" s="8" t="s">
        <v>70</v>
      </c>
      <c r="C33" s="8" t="s">
        <v>32</v>
      </c>
      <c r="D33" s="7">
        <v>2</v>
      </c>
      <c r="E33" s="21">
        <v>25106</v>
      </c>
      <c r="F33" s="4"/>
    </row>
    <row r="34" spans="1:6" ht="31.5" x14ac:dyDescent="0.25">
      <c r="A34" s="7">
        <v>2</v>
      </c>
      <c r="B34" s="8" t="s">
        <v>66</v>
      </c>
      <c r="C34" s="8" t="s">
        <v>13</v>
      </c>
      <c r="D34" s="7">
        <f>0.2+0.05+0.02+0.02+0.04+0.01+0.02+0.01+0.02</f>
        <v>0.39000000000000007</v>
      </c>
      <c r="E34" s="14">
        <f>21266.4+5080+2031+1711.4+4062.6+1233.4+2601.4+1078+2153.6</f>
        <v>41217.800000000003</v>
      </c>
      <c r="F34" s="4"/>
    </row>
    <row r="35" spans="1:6" s="1" customFormat="1" ht="15.75" x14ac:dyDescent="0.25">
      <c r="A35" s="7">
        <v>3</v>
      </c>
      <c r="B35" s="8" t="s">
        <v>20</v>
      </c>
      <c r="C35" s="8" t="s">
        <v>21</v>
      </c>
      <c r="D35" s="7">
        <f>5+5</f>
        <v>10</v>
      </c>
      <c r="E35" s="14">
        <f>5593.8+5686</f>
        <v>11279.8</v>
      </c>
      <c r="F35" s="4"/>
    </row>
    <row r="36" spans="1:6" s="1" customFormat="1" ht="15.75" x14ac:dyDescent="0.25">
      <c r="A36" s="7">
        <v>4</v>
      </c>
      <c r="B36" s="8" t="s">
        <v>64</v>
      </c>
      <c r="C36" s="8" t="s">
        <v>21</v>
      </c>
      <c r="D36" s="7">
        <f>5+3</f>
        <v>8</v>
      </c>
      <c r="E36" s="14">
        <f>9306.8+5657.2</f>
        <v>14964</v>
      </c>
      <c r="F36" s="4"/>
    </row>
    <row r="37" spans="1:6" s="1" customFormat="1" ht="47.25" x14ac:dyDescent="0.25">
      <c r="A37" s="7">
        <v>5</v>
      </c>
      <c r="B37" s="8" t="s">
        <v>68</v>
      </c>
      <c r="C37" s="8" t="s">
        <v>42</v>
      </c>
      <c r="D37" s="7">
        <f>0.01</f>
        <v>0.01</v>
      </c>
      <c r="E37" s="7">
        <f>533.4</f>
        <v>533.4</v>
      </c>
      <c r="F37" s="4"/>
    </row>
    <row r="38" spans="1:6" s="1" customFormat="1" ht="47.25" x14ac:dyDescent="0.25">
      <c r="A38" s="7">
        <v>6</v>
      </c>
      <c r="B38" s="8" t="s">
        <v>108</v>
      </c>
      <c r="C38" s="8" t="s">
        <v>12</v>
      </c>
      <c r="D38" s="7">
        <f>0.04</f>
        <v>0.04</v>
      </c>
      <c r="E38" s="7">
        <f>3531.4</f>
        <v>3531.4</v>
      </c>
      <c r="F38" s="4"/>
    </row>
    <row r="39" spans="1:6" s="1" customFormat="1" ht="31.5" x14ac:dyDescent="0.25">
      <c r="A39" s="7">
        <v>7</v>
      </c>
      <c r="B39" s="8" t="s">
        <v>41</v>
      </c>
      <c r="C39" s="8" t="s">
        <v>31</v>
      </c>
      <c r="D39" s="14">
        <f>0.07+0.02+0.02</f>
        <v>0.11000000000000001</v>
      </c>
      <c r="E39" s="14">
        <f>2449.4+939.8+939.8</f>
        <v>4329</v>
      </c>
      <c r="F39" s="4"/>
    </row>
    <row r="40" spans="1:6" s="1" customFormat="1" ht="31.5" x14ac:dyDescent="0.25">
      <c r="A40" s="7">
        <v>8</v>
      </c>
      <c r="B40" s="8" t="s">
        <v>52</v>
      </c>
      <c r="C40" s="8" t="s">
        <v>31</v>
      </c>
      <c r="D40" s="14">
        <f>0.02</f>
        <v>0.02</v>
      </c>
      <c r="E40" s="14">
        <f>1726.6</f>
        <v>1726.6</v>
      </c>
      <c r="F40" s="4"/>
    </row>
    <row r="41" spans="1:6" s="1" customFormat="1" ht="47.25" x14ac:dyDescent="0.25">
      <c r="A41" s="7">
        <v>9</v>
      </c>
      <c r="B41" s="8" t="s">
        <v>79</v>
      </c>
      <c r="C41" s="8" t="s">
        <v>80</v>
      </c>
      <c r="D41" s="14">
        <v>1</v>
      </c>
      <c r="E41" s="14">
        <v>5141</v>
      </c>
      <c r="F41" s="4"/>
    </row>
    <row r="42" spans="1:6" s="1" customFormat="1" ht="47.25" x14ac:dyDescent="0.25">
      <c r="A42" s="7">
        <v>10</v>
      </c>
      <c r="B42" s="8" t="s">
        <v>109</v>
      </c>
      <c r="C42" s="8" t="s">
        <v>80</v>
      </c>
      <c r="D42" s="14">
        <f>2</f>
        <v>2</v>
      </c>
      <c r="E42" s="14">
        <f>11469</f>
        <v>11469</v>
      </c>
      <c r="F42" s="4"/>
    </row>
    <row r="43" spans="1:6" s="1" customFormat="1" ht="47.25" x14ac:dyDescent="0.25">
      <c r="A43" s="7">
        <v>11</v>
      </c>
      <c r="B43" s="8" t="s">
        <v>110</v>
      </c>
      <c r="C43" s="8" t="s">
        <v>80</v>
      </c>
      <c r="D43" s="14">
        <f>2</f>
        <v>2</v>
      </c>
      <c r="E43" s="14">
        <f>11725.8</f>
        <v>11725.8</v>
      </c>
      <c r="F43" s="4"/>
    </row>
    <row r="44" spans="1:6" s="17" customFormat="1" ht="94.5" x14ac:dyDescent="0.25">
      <c r="A44" s="7">
        <v>12</v>
      </c>
      <c r="B44" s="15" t="s">
        <v>77</v>
      </c>
      <c r="C44" s="15" t="s">
        <v>78</v>
      </c>
      <c r="D44" s="14">
        <v>1.4999999999999999E-2</v>
      </c>
      <c r="E44" s="14">
        <v>2146</v>
      </c>
      <c r="F44" s="16"/>
    </row>
    <row r="45" spans="1:6" s="1" customFormat="1" ht="94.5" x14ac:dyDescent="0.25">
      <c r="A45" s="7">
        <v>13</v>
      </c>
      <c r="B45" s="8" t="s">
        <v>81</v>
      </c>
      <c r="C45" s="8" t="s">
        <v>78</v>
      </c>
      <c r="D45" s="14">
        <v>0.01</v>
      </c>
      <c r="E45" s="14">
        <v>908.4</v>
      </c>
      <c r="F45" s="4"/>
    </row>
    <row r="46" spans="1:6" s="1" customFormat="1" ht="94.5" x14ac:dyDescent="0.25">
      <c r="A46" s="7">
        <v>14</v>
      </c>
      <c r="B46" s="8" t="s">
        <v>87</v>
      </c>
      <c r="C46" s="8" t="s">
        <v>78</v>
      </c>
      <c r="D46" s="14">
        <v>0.03</v>
      </c>
      <c r="E46" s="14">
        <v>12236.4</v>
      </c>
      <c r="F46" s="4"/>
    </row>
    <row r="47" spans="1:6" s="1" customFormat="1" ht="78.75" x14ac:dyDescent="0.25">
      <c r="A47" s="7">
        <v>15</v>
      </c>
      <c r="B47" s="8" t="s">
        <v>72</v>
      </c>
      <c r="C47" s="8" t="s">
        <v>14</v>
      </c>
      <c r="D47" s="14">
        <v>0.02</v>
      </c>
      <c r="E47" s="14">
        <v>239.6</v>
      </c>
      <c r="F47" s="4"/>
    </row>
    <row r="48" spans="1:6" s="1" customFormat="1" ht="31.5" x14ac:dyDescent="0.25">
      <c r="A48" s="7">
        <v>16</v>
      </c>
      <c r="B48" s="8" t="s">
        <v>85</v>
      </c>
      <c r="C48" s="8" t="s">
        <v>86</v>
      </c>
      <c r="D48" s="14">
        <v>0.03</v>
      </c>
      <c r="E48" s="14">
        <v>397</v>
      </c>
      <c r="F48" s="4"/>
    </row>
    <row r="49" spans="1:6" s="1" customFormat="1" ht="63" x14ac:dyDescent="0.25">
      <c r="A49" s="7">
        <v>17</v>
      </c>
      <c r="B49" s="8" t="s">
        <v>101</v>
      </c>
      <c r="C49" s="8" t="s">
        <v>58</v>
      </c>
      <c r="D49" s="14">
        <f>0.25</f>
        <v>0.25</v>
      </c>
      <c r="E49" s="14">
        <f>42226.2</f>
        <v>42226.2</v>
      </c>
      <c r="F49" s="4"/>
    </row>
    <row r="50" spans="1:6" s="1" customFormat="1" ht="78.75" x14ac:dyDescent="0.25">
      <c r="A50" s="7">
        <v>18</v>
      </c>
      <c r="B50" s="8" t="s">
        <v>102</v>
      </c>
      <c r="C50" s="8" t="s">
        <v>103</v>
      </c>
      <c r="D50" s="14">
        <f>4.76</f>
        <v>4.76</v>
      </c>
      <c r="E50" s="14">
        <f>29720</f>
        <v>29720</v>
      </c>
      <c r="F50" s="4"/>
    </row>
    <row r="51" spans="1:6" s="1" customFormat="1" ht="78.75" x14ac:dyDescent="0.25">
      <c r="A51" s="7">
        <v>19</v>
      </c>
      <c r="B51" s="8" t="s">
        <v>104</v>
      </c>
      <c r="C51" s="8" t="s">
        <v>103</v>
      </c>
      <c r="D51" s="14">
        <f>0.35</f>
        <v>0.35</v>
      </c>
      <c r="E51" s="14">
        <f>9041.4</f>
        <v>9041.4</v>
      </c>
      <c r="F51" s="4"/>
    </row>
    <row r="52" spans="1:6" s="1" customFormat="1" ht="78.75" x14ac:dyDescent="0.25">
      <c r="A52" s="7">
        <v>20</v>
      </c>
      <c r="B52" s="8" t="s">
        <v>105</v>
      </c>
      <c r="C52" s="8" t="s">
        <v>14</v>
      </c>
      <c r="D52" s="14">
        <f>4.76</f>
        <v>4.76</v>
      </c>
      <c r="E52" s="14">
        <f>95845.2</f>
        <v>95845.2</v>
      </c>
      <c r="F52" s="4"/>
    </row>
    <row r="53" spans="1:6" s="1" customFormat="1" ht="78.75" x14ac:dyDescent="0.25">
      <c r="A53" s="7">
        <v>21</v>
      </c>
      <c r="B53" s="8" t="s">
        <v>106</v>
      </c>
      <c r="C53" s="8" t="s">
        <v>14</v>
      </c>
      <c r="D53" s="7">
        <v>0.252</v>
      </c>
      <c r="E53" s="7">
        <f>4327</f>
        <v>4327</v>
      </c>
      <c r="F53" s="4"/>
    </row>
    <row r="54" spans="1:6" s="1" customFormat="1" ht="78.75" x14ac:dyDescent="0.25">
      <c r="A54" s="7">
        <v>22</v>
      </c>
      <c r="B54" s="8" t="s">
        <v>89</v>
      </c>
      <c r="C54" s="8" t="s">
        <v>14</v>
      </c>
      <c r="D54" s="7">
        <v>0.6</v>
      </c>
      <c r="E54" s="7">
        <v>28426</v>
      </c>
      <c r="F54" s="4"/>
    </row>
    <row r="55" spans="1:6" s="1" customFormat="1" ht="78.75" x14ac:dyDescent="0.25">
      <c r="A55" s="7">
        <v>23</v>
      </c>
      <c r="B55" s="8" t="s">
        <v>107</v>
      </c>
      <c r="C55" s="8" t="s">
        <v>14</v>
      </c>
      <c r="D55" s="7">
        <f>0.08</f>
        <v>0.08</v>
      </c>
      <c r="E55" s="7">
        <f>4945</f>
        <v>4945</v>
      </c>
      <c r="F55" s="4"/>
    </row>
    <row r="56" spans="1:6" s="1" customFormat="1" ht="78.75" x14ac:dyDescent="0.25">
      <c r="A56" s="7">
        <v>24</v>
      </c>
      <c r="B56" s="8" t="s">
        <v>63</v>
      </c>
      <c r="C56" s="8" t="s">
        <v>14</v>
      </c>
      <c r="D56" s="7">
        <f>0.3525</f>
        <v>0.35249999999999998</v>
      </c>
      <c r="E56" s="7">
        <f>23095.6</f>
        <v>23095.599999999999</v>
      </c>
      <c r="F56" s="4"/>
    </row>
    <row r="57" spans="1:6" s="1" customFormat="1" ht="78.75" x14ac:dyDescent="0.25">
      <c r="A57" s="7">
        <v>25</v>
      </c>
      <c r="B57" s="8" t="s">
        <v>90</v>
      </c>
      <c r="C57" s="8" t="s">
        <v>14</v>
      </c>
      <c r="D57" s="7">
        <v>0.02</v>
      </c>
      <c r="E57" s="7">
        <v>194.4</v>
      </c>
      <c r="F57" s="4"/>
    </row>
    <row r="58" spans="1:6" s="1" customFormat="1" ht="15.75" x14ac:dyDescent="0.25">
      <c r="A58" s="7">
        <v>26</v>
      </c>
      <c r="B58" s="8" t="s">
        <v>95</v>
      </c>
      <c r="C58" s="8" t="s">
        <v>67</v>
      </c>
      <c r="D58" s="7">
        <v>0.04</v>
      </c>
      <c r="E58" s="7">
        <v>6667.6</v>
      </c>
      <c r="F58" s="4"/>
    </row>
    <row r="59" spans="1:6" s="1" customFormat="1" ht="31.5" x14ac:dyDescent="0.25">
      <c r="A59" s="7">
        <v>27</v>
      </c>
      <c r="B59" s="8" t="s">
        <v>96</v>
      </c>
      <c r="C59" s="8" t="s">
        <v>97</v>
      </c>
      <c r="D59" s="7">
        <v>2.5000000000000001E-3</v>
      </c>
      <c r="E59" s="7">
        <v>12955</v>
      </c>
      <c r="F59" s="4"/>
    </row>
    <row r="60" spans="1:6" s="1" customFormat="1" ht="31.5" x14ac:dyDescent="0.25">
      <c r="A60" s="7">
        <v>28</v>
      </c>
      <c r="B60" s="8" t="s">
        <v>98</v>
      </c>
      <c r="C60" s="8" t="s">
        <v>13</v>
      </c>
      <c r="D60" s="7">
        <v>0.04</v>
      </c>
      <c r="E60" s="7">
        <v>21255</v>
      </c>
      <c r="F60" s="4"/>
    </row>
    <row r="61" spans="1:6" s="1" customFormat="1" ht="31.5" x14ac:dyDescent="0.25">
      <c r="A61" s="7">
        <v>29</v>
      </c>
      <c r="B61" s="8" t="s">
        <v>99</v>
      </c>
      <c r="C61" s="8" t="s">
        <v>100</v>
      </c>
      <c r="D61" s="7">
        <f>1.5+2</f>
        <v>3.5</v>
      </c>
      <c r="E61" s="7">
        <f>4369.8-1+6154.6</f>
        <v>10523.400000000001</v>
      </c>
      <c r="F61" s="4"/>
    </row>
    <row r="62" spans="1:6" s="1" customFormat="1" ht="31.5" x14ac:dyDescent="0.25">
      <c r="A62" s="7">
        <v>30</v>
      </c>
      <c r="B62" s="8" t="s">
        <v>88</v>
      </c>
      <c r="C62" s="8" t="s">
        <v>13</v>
      </c>
      <c r="D62" s="7">
        <v>1.08</v>
      </c>
      <c r="E62" s="7">
        <v>107632.4</v>
      </c>
      <c r="F62" s="4"/>
    </row>
    <row r="63" spans="1:6" s="1" customFormat="1" ht="31.5" x14ac:dyDescent="0.25">
      <c r="A63" s="7">
        <v>31</v>
      </c>
      <c r="B63" s="8" t="s">
        <v>83</v>
      </c>
      <c r="C63" s="8" t="s">
        <v>84</v>
      </c>
      <c r="D63" s="7">
        <v>0.01</v>
      </c>
      <c r="E63" s="7">
        <v>350.8</v>
      </c>
      <c r="F63" s="4"/>
    </row>
    <row r="64" spans="1:6" s="1" customFormat="1" ht="31.5" x14ac:dyDescent="0.25">
      <c r="A64" s="7">
        <v>32</v>
      </c>
      <c r="B64" s="8" t="s">
        <v>59</v>
      </c>
      <c r="C64" s="8" t="s">
        <v>60</v>
      </c>
      <c r="D64" s="7">
        <f>0.0735+0.022</f>
        <v>9.5500000000000002E-2</v>
      </c>
      <c r="E64" s="7">
        <f>823.8+279.4</f>
        <v>1103.1999999999998</v>
      </c>
      <c r="F64" s="4"/>
    </row>
    <row r="65" spans="1:10" s="1" customFormat="1" ht="31.5" x14ac:dyDescent="0.25">
      <c r="A65" s="7">
        <v>33</v>
      </c>
      <c r="B65" s="8" t="s">
        <v>51</v>
      </c>
      <c r="C65" s="8" t="s">
        <v>36</v>
      </c>
      <c r="D65" s="7">
        <v>0.01</v>
      </c>
      <c r="E65" s="14">
        <v>307.2</v>
      </c>
      <c r="F65" s="4"/>
    </row>
    <row r="66" spans="1:10" s="1" customFormat="1" ht="31.5" x14ac:dyDescent="0.25">
      <c r="A66" s="7">
        <v>34</v>
      </c>
      <c r="B66" s="8" t="s">
        <v>57</v>
      </c>
      <c r="C66" s="8" t="s">
        <v>36</v>
      </c>
      <c r="D66" s="7">
        <v>0.02</v>
      </c>
      <c r="E66" s="14">
        <v>1630.4</v>
      </c>
      <c r="F66" s="4"/>
    </row>
    <row r="67" spans="1:10" s="1" customFormat="1" ht="15.75" x14ac:dyDescent="0.25">
      <c r="A67" s="7">
        <v>35</v>
      </c>
      <c r="B67" s="8" t="s">
        <v>53</v>
      </c>
      <c r="C67" s="8" t="s">
        <v>32</v>
      </c>
      <c r="D67" s="7"/>
      <c r="E67" s="7"/>
      <c r="F67" s="4"/>
    </row>
    <row r="68" spans="1:10" s="1" customFormat="1" ht="15.75" x14ac:dyDescent="0.25">
      <c r="A68" s="7">
        <v>36</v>
      </c>
      <c r="B68" s="8" t="s">
        <v>82</v>
      </c>
      <c r="C68" s="8" t="s">
        <v>71</v>
      </c>
      <c r="D68" s="7">
        <v>0.12</v>
      </c>
      <c r="E68" s="7">
        <v>360.8</v>
      </c>
      <c r="F68" s="4"/>
    </row>
    <row r="69" spans="1:10" s="1" customFormat="1" ht="15.75" x14ac:dyDescent="0.25">
      <c r="A69" s="7">
        <v>37</v>
      </c>
      <c r="B69" s="8" t="s">
        <v>111</v>
      </c>
      <c r="C69" s="8" t="s">
        <v>112</v>
      </c>
      <c r="D69" s="7">
        <f>2</f>
        <v>2</v>
      </c>
      <c r="E69" s="7">
        <f>17137.4</f>
        <v>17137.400000000001</v>
      </c>
      <c r="F69" s="4"/>
    </row>
    <row r="70" spans="1:10" s="1" customFormat="1" ht="31.5" x14ac:dyDescent="0.25">
      <c r="A70" s="7">
        <v>38</v>
      </c>
      <c r="B70" s="8" t="s">
        <v>113</v>
      </c>
      <c r="C70" s="8" t="s">
        <v>114</v>
      </c>
      <c r="D70" s="7">
        <v>0.01</v>
      </c>
      <c r="E70" s="7">
        <f>1427</f>
        <v>1427</v>
      </c>
      <c r="F70" s="4"/>
    </row>
    <row r="71" spans="1:10" s="1" customFormat="1" ht="15.75" x14ac:dyDescent="0.25">
      <c r="A71" s="7">
        <v>39</v>
      </c>
      <c r="B71" s="8" t="s">
        <v>115</v>
      </c>
      <c r="C71" s="8" t="s">
        <v>116</v>
      </c>
      <c r="D71" s="7">
        <f>330.7</f>
        <v>330.7</v>
      </c>
      <c r="E71" s="7">
        <f>380305</f>
        <v>380305</v>
      </c>
      <c r="F71" s="4"/>
    </row>
    <row r="72" spans="1:10" s="1" customFormat="1" ht="15.75" x14ac:dyDescent="0.25">
      <c r="A72" s="7">
        <v>40</v>
      </c>
      <c r="B72" s="8" t="s">
        <v>117</v>
      </c>
      <c r="C72" s="8" t="s">
        <v>118</v>
      </c>
      <c r="D72" s="7">
        <f>0.011</f>
        <v>1.0999999999999999E-2</v>
      </c>
      <c r="E72" s="7">
        <f>99</f>
        <v>99</v>
      </c>
      <c r="F72" s="4"/>
    </row>
    <row r="73" spans="1:10" s="1" customFormat="1" ht="31.5" x14ac:dyDescent="0.25">
      <c r="A73" s="7">
        <v>41</v>
      </c>
      <c r="B73" s="8" t="s">
        <v>119</v>
      </c>
      <c r="C73" s="8" t="s">
        <v>120</v>
      </c>
      <c r="D73" s="7">
        <v>1</v>
      </c>
      <c r="E73" s="7">
        <v>800</v>
      </c>
      <c r="F73" s="4"/>
    </row>
    <row r="74" spans="1:10" s="1" customFormat="1" ht="47.25" x14ac:dyDescent="0.25">
      <c r="A74" s="7">
        <v>42</v>
      </c>
      <c r="B74" s="8" t="s">
        <v>73</v>
      </c>
      <c r="C74" s="8" t="s">
        <v>74</v>
      </c>
      <c r="D74" s="7">
        <v>80</v>
      </c>
      <c r="E74" s="7">
        <v>52000</v>
      </c>
      <c r="F74" s="4"/>
    </row>
    <row r="75" spans="1:10" s="1" customFormat="1" ht="31.5" x14ac:dyDescent="0.25">
      <c r="A75" s="7">
        <v>43</v>
      </c>
      <c r="B75" s="8" t="s">
        <v>61</v>
      </c>
      <c r="C75" s="8" t="s">
        <v>62</v>
      </c>
      <c r="D75" s="7">
        <f>780+150+150+180</f>
        <v>1260</v>
      </c>
      <c r="E75" s="7">
        <f>25997+7500+7500+7501</f>
        <v>48498</v>
      </c>
      <c r="F75" s="4"/>
    </row>
    <row r="76" spans="1:10" s="1" customFormat="1" ht="15.75" x14ac:dyDescent="0.25">
      <c r="A76" s="7"/>
      <c r="B76" s="8"/>
      <c r="C76" s="8"/>
      <c r="D76" s="7"/>
      <c r="E76" s="9">
        <f>SUM(E33:E75)</f>
        <v>1047824.2</v>
      </c>
      <c r="F76" s="4"/>
    </row>
    <row r="77" spans="1:10" ht="15.75" x14ac:dyDescent="0.25">
      <c r="A77" s="7"/>
      <c r="B77" s="8" t="s">
        <v>9</v>
      </c>
      <c r="C77" s="7"/>
      <c r="D77" s="7"/>
      <c r="E77" s="9">
        <f>E31+E76</f>
        <v>1700067.5999999996</v>
      </c>
      <c r="F77" s="4"/>
    </row>
    <row r="78" spans="1:10" ht="15.75" x14ac:dyDescent="0.25">
      <c r="A78" s="7"/>
      <c r="B78" s="8"/>
      <c r="C78" s="7"/>
      <c r="D78" s="7"/>
      <c r="E78" s="7"/>
      <c r="F78" s="4"/>
    </row>
    <row r="79" spans="1:10" ht="15.75" x14ac:dyDescent="0.25">
      <c r="A79" s="10"/>
      <c r="B79" s="10"/>
      <c r="C79" s="10"/>
      <c r="D79" s="10"/>
      <c r="E79" s="10"/>
      <c r="F79" s="4"/>
      <c r="J79" t="s">
        <v>43</v>
      </c>
    </row>
    <row r="80" spans="1:10" ht="15.75" x14ac:dyDescent="0.25">
      <c r="A80" s="10"/>
      <c r="B80" s="10" t="s">
        <v>18</v>
      </c>
      <c r="C80" s="10" t="s">
        <v>45</v>
      </c>
      <c r="D80" s="10"/>
      <c r="E80" s="10"/>
      <c r="F80" s="1"/>
    </row>
    <row r="81" spans="1:9" x14ac:dyDescent="0.25">
      <c r="A81" s="2"/>
      <c r="B81" s="2"/>
      <c r="C81" s="2"/>
      <c r="D81" s="2"/>
      <c r="E81" s="2"/>
      <c r="F81" s="1"/>
    </row>
    <row r="82" spans="1:9" x14ac:dyDescent="0.25">
      <c r="A82" s="2"/>
      <c r="B82" s="2"/>
      <c r="C82" s="2"/>
      <c r="D82" s="2"/>
      <c r="E82" s="2"/>
      <c r="F82" s="1"/>
      <c r="I82" t="s">
        <v>55</v>
      </c>
    </row>
    <row r="83" spans="1:9" x14ac:dyDescent="0.25">
      <c r="A83" s="2"/>
      <c r="B83" s="2" t="s">
        <v>19</v>
      </c>
      <c r="C83" s="2"/>
      <c r="D83" s="18"/>
      <c r="E83" s="2"/>
      <c r="F83" s="1"/>
      <c r="G83" s="13"/>
    </row>
    <row r="84" spans="1:9" x14ac:dyDescent="0.25">
      <c r="A84" s="2"/>
      <c r="B84" s="2"/>
      <c r="C84" s="2"/>
      <c r="D84" s="2"/>
      <c r="E84" s="2"/>
      <c r="F84" s="13"/>
      <c r="G84" s="13"/>
    </row>
    <row r="85" spans="1:9" x14ac:dyDescent="0.25">
      <c r="A85" s="2"/>
      <c r="B85" s="2"/>
      <c r="C85" s="2" t="s">
        <v>46</v>
      </c>
      <c r="D85" s="18">
        <f>48208.8+22429.2+27754.8+19041.6+20853.8+351409.6+13489.6+29895.8+24731+29568.8+28775+36085.4</f>
        <v>652243.4</v>
      </c>
      <c r="E85" s="18"/>
    </row>
    <row r="86" spans="1:9" x14ac:dyDescent="0.25">
      <c r="A86" s="2"/>
      <c r="B86" s="2"/>
      <c r="C86" s="2" t="s">
        <v>47</v>
      </c>
      <c r="D86" s="2">
        <f>20939.4+9342.4+86707.4+6279.4+152742.4+67379.2+231466.6+432004.4+5296+2601.4+9756.4+23309.2</f>
        <v>1047824.2000000001</v>
      </c>
      <c r="E86" s="2"/>
    </row>
    <row r="87" spans="1:9" x14ac:dyDescent="0.25">
      <c r="A87" s="2"/>
      <c r="B87" s="2"/>
      <c r="C87" s="2"/>
      <c r="D87" s="18">
        <f>D85+D86</f>
        <v>1700067.6</v>
      </c>
      <c r="E87" s="18"/>
    </row>
    <row r="88" spans="1:9" x14ac:dyDescent="0.25">
      <c r="A88" s="2"/>
      <c r="B88" s="2"/>
      <c r="C88" s="2" t="s">
        <v>48</v>
      </c>
      <c r="D88" s="18">
        <f>69148.2+31771.6+114462.2+25321+173596.2+418788.8+244956.2+461900.2+30027+32170.2+38531.4+59394.6</f>
        <v>1700067.5999999999</v>
      </c>
      <c r="E88" s="2"/>
    </row>
    <row r="89" spans="1:9" x14ac:dyDescent="0.25">
      <c r="A89" s="2"/>
      <c r="B89" s="2"/>
      <c r="C89" s="2"/>
      <c r="D89" s="2"/>
      <c r="E89" s="2"/>
    </row>
    <row r="1177" spans="7:7" x14ac:dyDescent="0.25">
      <c r="G1177" t="s">
        <v>44</v>
      </c>
    </row>
    <row r="1179" spans="7:7" x14ac:dyDescent="0.25">
      <c r="G1179" t="s">
        <v>40</v>
      </c>
    </row>
  </sheetData>
  <pageMargins left="0.78740157480314965" right="0.11811023622047245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2023-01-24T07:19:32Z</cp:lastPrinted>
  <dcterms:created xsi:type="dcterms:W3CDTF">2016-09-29T06:37:31Z</dcterms:created>
  <dcterms:modified xsi:type="dcterms:W3CDTF">2023-01-24T07:21:26Z</dcterms:modified>
</cp:coreProperties>
</file>