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8" i="1" l="1"/>
  <c r="D68" i="1"/>
  <c r="E67" i="1"/>
  <c r="D67" i="1"/>
  <c r="E81" i="1"/>
  <c r="D81" i="1"/>
  <c r="E80" i="1"/>
  <c r="D80" i="1"/>
  <c r="E58" i="1"/>
  <c r="D58" i="1"/>
  <c r="E24" i="1"/>
  <c r="D24" i="1"/>
  <c r="E13" i="1"/>
  <c r="E11" i="1"/>
  <c r="D11" i="1"/>
  <c r="E22" i="1"/>
  <c r="D22" i="1"/>
  <c r="E23" i="1"/>
  <c r="D23" i="1"/>
  <c r="E21" i="1"/>
  <c r="D95" i="1" l="1"/>
  <c r="D93" i="1"/>
  <c r="D92" i="1"/>
  <c r="E60" i="1" l="1"/>
  <c r="D60" i="1"/>
  <c r="E59" i="1"/>
  <c r="D59" i="1"/>
  <c r="E28" i="1" l="1"/>
  <c r="D28" i="1"/>
  <c r="E42" i="1"/>
  <c r="D42" i="1"/>
  <c r="E20" i="1"/>
  <c r="D20" i="1"/>
  <c r="E61" i="1" l="1"/>
  <c r="D61" i="1"/>
  <c r="E62" i="1"/>
  <c r="D62" i="1"/>
  <c r="E63" i="1"/>
  <c r="D63" i="1"/>
  <c r="E64" i="1"/>
  <c r="D64" i="1"/>
  <c r="E71" i="1"/>
  <c r="D71" i="1"/>
  <c r="E77" i="1"/>
  <c r="D77" i="1"/>
  <c r="E72" i="1"/>
  <c r="D72" i="1"/>
  <c r="E73" i="1"/>
  <c r="D73" i="1"/>
  <c r="E12" i="1"/>
  <c r="E16" i="1"/>
  <c r="E10" i="1"/>
  <c r="E15" i="1"/>
  <c r="E14" i="1"/>
  <c r="E19" i="1"/>
  <c r="E18" i="1"/>
  <c r="E17" i="1"/>
  <c r="E25" i="1"/>
  <c r="E26" i="1" l="1"/>
  <c r="E30" i="1"/>
  <c r="D30" i="1"/>
  <c r="E29" i="1"/>
  <c r="D29" i="1"/>
  <c r="E41" i="1" l="1"/>
  <c r="D41" i="1"/>
  <c r="E31" i="1"/>
  <c r="D31" i="1"/>
  <c r="D12" i="1"/>
  <c r="D16" i="1"/>
  <c r="E43" i="1" l="1"/>
  <c r="D43" i="1"/>
  <c r="E83" i="1" l="1"/>
  <c r="D94" i="1"/>
  <c r="E84" i="1" l="1"/>
</calcChain>
</file>

<file path=xl/sharedStrings.xml><?xml version="1.0" encoding="utf-8"?>
<sst xmlns="http://schemas.openxmlformats.org/spreadsheetml/2006/main" count="165" uniqueCount="124">
  <si>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</si>
  <si>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</si>
  <si>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</si>
  <si>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</si>
  <si>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</si>
  <si>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</si>
  <si>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</si>
  <si>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</si>
  <si>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</si>
  <si>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</si>
  <si>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</si>
  <si>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</si>
  <si>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</si>
  <si>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</si>
  <si>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</si>
  <si>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</si>
  <si>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</si>
  <si>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</si>
  <si>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</si>
  <si>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</si>
  <si>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</si>
  <si>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</si>
  <si>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</si>
  <si>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</si>
  <si>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</si>
  <si>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</si>
  <si>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</si>
  <si>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</si>
  <si>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Смена дверных приборов замки навесные</t>
  </si>
  <si>
    <t>,</t>
  </si>
  <si>
    <t>Монтаж кабеля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</si>
  <si>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</si>
  <si>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</si>
  <si>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</si>
  <si>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</si>
  <si>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</si>
  <si>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</si>
  <si>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</si>
  <si>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</si>
  <si>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1 Советскому переулку</t>
  </si>
  <si>
    <t>10фильтров</t>
  </si>
  <si>
    <t>Ремонт групповых щитков со сменой автоматов</t>
  </si>
  <si>
    <t>Профиль перфорированный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</si>
  <si>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</si>
  <si>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</si>
  <si>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Прочистка фильтров диам.50мм</t>
  </si>
  <si>
    <t>имущества МКД, выполненных за 2021  года на жилом доме № 5а</t>
  </si>
  <si>
    <t>Смена ламп люминесцентных</t>
  </si>
  <si>
    <t>Ремонт силового предохранительного шкафа</t>
  </si>
  <si>
    <t>Механизированная уборка снега на придомовой територии</t>
  </si>
  <si>
    <t>мин</t>
  </si>
  <si>
    <t>Смена кранов на шаровые краны диам15,20,32 мм</t>
  </si>
  <si>
    <t>Смена выключателей нагрузки</t>
  </si>
  <si>
    <t>1шт.</t>
  </si>
  <si>
    <t>Разборка трубопроводов из водогазопроводных труб диаметром до 32мм</t>
  </si>
  <si>
    <t>100 шт.</t>
  </si>
  <si>
    <t>Услуги экскаватора-погрузчика,самосвала,погрузка и вывоз снега с придомовой территории</t>
  </si>
  <si>
    <t>м3</t>
  </si>
  <si>
    <t>Окрашивание акриловыми составами поверхностей стен, ранее окрашенных водоэмульсионной краской с расчисткой старой краски до 10%(закрашивание надписей)</t>
  </si>
  <si>
    <t>Установка блоков в наружных и внутренних дверных проемах в каменных стенах, площадь проема до 3 м2</t>
  </si>
  <si>
    <t>100м2 проема</t>
  </si>
  <si>
    <t>Обивка дверей кровельной сталью: взакрой</t>
  </si>
  <si>
    <t>100м2</t>
  </si>
  <si>
    <t>Простая окраска масляными составами по дереву заполнений дверных проемов</t>
  </si>
  <si>
    <t>Постановка болтов строительных с гайками и шайбами</t>
  </si>
  <si>
    <t>100шт.болтов</t>
  </si>
  <si>
    <t>Смена дверных приборов шпингалеты</t>
  </si>
  <si>
    <t>100шт приборов</t>
  </si>
  <si>
    <t>Смена дверных приборов петли</t>
  </si>
  <si>
    <t>Смена дверных приборов ручки-скобы</t>
  </si>
  <si>
    <t>Окраска масляными составами ранее окрашенных больших металлических поверхностей (кроме крыш) за один раз</t>
  </si>
  <si>
    <t>Контейнер ТКО-0,4м3 с крышкой</t>
  </si>
  <si>
    <t>100шт. приборов</t>
  </si>
  <si>
    <t>Установка хомутов</t>
  </si>
  <si>
    <t>Усиление сварных швов наплавкой</t>
  </si>
  <si>
    <t xml:space="preserve">1м шва </t>
  </si>
  <si>
    <t>Ремонт дверных полотен со сменой брусков обвязки горизонтальных на 2 сопряжения верхних</t>
  </si>
  <si>
    <t>100 брусков</t>
  </si>
  <si>
    <t>Окраска масляными составами ранее окрашенных больших металлических поверхностей (кроме крыш) за  2 раза</t>
  </si>
  <si>
    <t>Простая масляная окраска ранее окрашенных фасадов без подготовки с расчисткой старой краски до 10% с земли и лесов</t>
  </si>
  <si>
    <t>Демонтаж грязевиков</t>
  </si>
  <si>
    <t>Установка грязевиков наружным диаметром патрубков диам. 89мм после прочистки</t>
  </si>
  <si>
    <t>100шт.</t>
  </si>
  <si>
    <t>Ремонт групповых щитков на лестничной клетке без смены автоматов автоматов</t>
  </si>
  <si>
    <t>Простая масляная окраска ранее окрашенных бордюров без подготовки с расчисткой старой краски до 10% с земли и лесов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</si>
  <si>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диаметр:25мм</t>
  </si>
  <si>
    <t>100 соединений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</si>
  <si>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диаметром:25мм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</si>
  <si>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диаметр:20мм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</si>
  <si>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диаметром:20мм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</si>
  <si>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диаметр:32мм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</si>
  <si>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диаметром:32мм</t>
  </si>
  <si>
    <t>Разборка трубопроводов из водогазопроводных труб диаметром свыше 40 до 50мм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</si>
  <si>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диаметром:40мм</t>
  </si>
  <si>
    <t>Смена отдельных участков металлического ограждения газонов из труб диам. до 40мм</t>
  </si>
  <si>
    <t>1м сменяемого ограждения</t>
  </si>
  <si>
    <t>Окраска масляными составами ранее окрашенных металлических решеток и оград без рельефа за 2 раза</t>
  </si>
  <si>
    <t>Смена внутренних трубопроводов из стальных труб диам.до 32мм</t>
  </si>
  <si>
    <t>Окраска масляными составами ранее окрашенных больших металлических поверхностей (кроме крыш) за  1 раз</t>
  </si>
  <si>
    <t>Ремонт групповых щитков без ремонта автоматов</t>
  </si>
  <si>
    <t>Смена трубопроводов из полиэтиленовых канализационных труб диаметром до 100мм</t>
  </si>
  <si>
    <t>100м трубопровода с фасонными частями</t>
  </si>
  <si>
    <t>Демонтаж кранов воздушных</t>
  </si>
  <si>
    <t>Установка кранов воздушных</t>
  </si>
  <si>
    <t>Проверка на прогрев отопительных приборов с регулировкой</t>
  </si>
  <si>
    <t>100 приборов</t>
  </si>
  <si>
    <t>Окраска масляными составами ране окрашенных поверхностей труб стальных за 2 раза(газовые трубы)</t>
  </si>
  <si>
    <t>Ремонт металлических ограждений мелкий</t>
  </si>
  <si>
    <t>1м2</t>
  </si>
  <si>
    <t>1м шва</t>
  </si>
  <si>
    <t>Смена дверных приборов :петель</t>
  </si>
  <si>
    <t>Заделка выбоин в полах цементных площадью до 0,25м2</t>
  </si>
  <si>
    <t>100мест</t>
  </si>
  <si>
    <t>Установка дверного доводчика к металлическим дверям</t>
  </si>
  <si>
    <t>Смена внутренних трубопроводов из стальных труб диаметром до 32мм</t>
  </si>
  <si>
    <t>Механизированная обработка придомовой территории ПСС</t>
  </si>
  <si>
    <t>дом</t>
  </si>
  <si>
    <t>Облицовка лестничных площадок и маршей керамогранитными плитами</t>
  </si>
  <si>
    <t>100м2 поверхности</t>
  </si>
  <si>
    <t>Смена дверных приборов замки врезные</t>
  </si>
  <si>
    <t>100шт.приборов</t>
  </si>
  <si>
    <t>Укладка металлического накладного профиля(порога)</t>
  </si>
  <si>
    <t>100м профиля</t>
  </si>
  <si>
    <t>Разборка покрытий полов из керамогранитных плит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</si>
</sst>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8"/>
  <sheetViews>
    <sheetView tabSelected="1" zoomScale="136" zoomScaleNormal="136" workbookViewId="0">
      <selection activeCell="E90" sqref="A1:E90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  <col min="9" max="9" width="10.140625" customWidth="1"/>
    <col min="12" max="12" width="9.85546875" bestFit="1" customWidth="1"/>
    <col min="13" max="13" width="11" customWidth="1"/>
    <col min="15" max="15" width="10.85546875" customWidth="1"/>
    <col min="17" max="17" width="10.5703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18</v>
      </c>
      <c r="C3" s="3"/>
      <c r="D3" s="3"/>
      <c r="E3" s="3"/>
      <c r="F3" s="1"/>
    </row>
    <row r="4" spans="1:6" ht="15.75" x14ac:dyDescent="0.25">
      <c r="A4" s="4"/>
      <c r="B4" s="3" t="s">
        <v>46</v>
      </c>
      <c r="C4" s="3"/>
      <c r="D4" s="3"/>
      <c r="E4" s="3"/>
      <c r="F4" s="1"/>
    </row>
    <row r="5" spans="1:6" ht="15.75" x14ac:dyDescent="0.25">
      <c r="A5" s="4"/>
      <c r="B5" s="3" t="s">
        <v>39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s="1" customFormat="1" ht="15.75" x14ac:dyDescent="0.25">
      <c r="A10" s="7">
        <v>1</v>
      </c>
      <c r="B10" s="8" t="s">
        <v>47</v>
      </c>
      <c r="C10" s="8" t="s">
        <v>12</v>
      </c>
      <c r="D10" s="7">
        <v>0.06</v>
      </c>
      <c r="E10" s="7">
        <f>863.6</f>
        <v>863.6</v>
      </c>
      <c r="F10" s="4"/>
    </row>
    <row r="11" spans="1:6" ht="15.75" x14ac:dyDescent="0.25">
      <c r="A11" s="7">
        <v>2</v>
      </c>
      <c r="B11" s="8" t="s">
        <v>38</v>
      </c>
      <c r="C11" s="8" t="s">
        <v>12</v>
      </c>
      <c r="D11" s="7">
        <f>0.28+0.06+0.07+0.08+0.12+0.08+0.15</f>
        <v>0.84000000000000008</v>
      </c>
      <c r="E11" s="7">
        <f>1089.6+1274.4+945.6+789.2+630.4+969.4+1133.2+1294+1988.6+1324.6+2485.2</f>
        <v>13924.2</v>
      </c>
      <c r="F11" s="4"/>
    </row>
    <row r="12" spans="1:6" s="1" customFormat="1" ht="31.5" x14ac:dyDescent="0.25">
      <c r="A12" s="7">
        <v>3</v>
      </c>
      <c r="B12" s="8" t="s">
        <v>99</v>
      </c>
      <c r="C12" s="8" t="s">
        <v>12</v>
      </c>
      <c r="D12" s="7">
        <f>0.01</f>
        <v>0.01</v>
      </c>
      <c r="E12" s="7">
        <f>1918</f>
        <v>1918</v>
      </c>
      <c r="F12" s="4"/>
    </row>
    <row r="13" spans="1:6" s="1" customFormat="1" ht="47.25" x14ac:dyDescent="0.25">
      <c r="A13" s="7">
        <v>4</v>
      </c>
      <c r="B13" s="8" t="s">
        <v>23</v>
      </c>
      <c r="C13" s="8" t="s">
        <v>24</v>
      </c>
      <c r="D13" s="7">
        <v>0.45</v>
      </c>
      <c r="E13" s="7">
        <f>1459.2+1456.2+1485.8+1485.8+1486.8+1485.8+1599.2+1599.2+1599.2+1711.6+1711+1711.6</f>
        <v>18791.400000000001</v>
      </c>
      <c r="F13" s="4"/>
    </row>
    <row r="14" spans="1:6" s="1" customFormat="1" ht="47.25" x14ac:dyDescent="0.25">
      <c r="A14" s="7">
        <v>5</v>
      </c>
      <c r="B14" s="8" t="s">
        <v>43</v>
      </c>
      <c r="C14" s="8" t="s">
        <v>11</v>
      </c>
      <c r="D14" s="7">
        <v>42.85</v>
      </c>
      <c r="E14" s="7">
        <f>295915</f>
        <v>295915</v>
      </c>
      <c r="F14" s="4"/>
    </row>
    <row r="15" spans="1:6" s="1" customFormat="1" ht="47.25" x14ac:dyDescent="0.25">
      <c r="A15" s="7">
        <v>6</v>
      </c>
      <c r="B15" s="8" t="s">
        <v>44</v>
      </c>
      <c r="C15" s="8" t="s">
        <v>11</v>
      </c>
      <c r="D15" s="7">
        <v>2.8</v>
      </c>
      <c r="E15" s="7">
        <f>19591</f>
        <v>19591</v>
      </c>
      <c r="F15" s="4"/>
    </row>
    <row r="16" spans="1:6" s="1" customFormat="1" ht="31.5" x14ac:dyDescent="0.25">
      <c r="A16" s="7">
        <v>7</v>
      </c>
      <c r="B16" s="8" t="s">
        <v>45</v>
      </c>
      <c r="C16" s="8" t="s">
        <v>40</v>
      </c>
      <c r="D16" s="7">
        <f>0.6+0.2</f>
        <v>0.8</v>
      </c>
      <c r="E16" s="7">
        <f>7199.6+2586</f>
        <v>9785.6</v>
      </c>
      <c r="F16" s="4"/>
    </row>
    <row r="17" spans="1:6" s="1" customFormat="1" ht="31.5" x14ac:dyDescent="0.25">
      <c r="A17" s="7">
        <v>8</v>
      </c>
      <c r="B17" s="8" t="s">
        <v>73</v>
      </c>
      <c r="C17" s="8" t="s">
        <v>72</v>
      </c>
      <c r="D17" s="7">
        <v>0.01</v>
      </c>
      <c r="E17" s="7">
        <f>1160.4</f>
        <v>1160.4000000000001</v>
      </c>
      <c r="F17" s="4"/>
    </row>
    <row r="18" spans="1:6" s="1" customFormat="1" ht="15.75" x14ac:dyDescent="0.25">
      <c r="A18" s="7">
        <v>9</v>
      </c>
      <c r="B18" s="8" t="s">
        <v>80</v>
      </c>
      <c r="C18" s="8" t="s">
        <v>55</v>
      </c>
      <c r="D18" s="7">
        <v>0.04</v>
      </c>
      <c r="E18" s="7">
        <f>4498.2</f>
        <v>4498.2</v>
      </c>
      <c r="F18" s="4"/>
    </row>
    <row r="19" spans="1:6" s="1" customFormat="1" ht="31.5" x14ac:dyDescent="0.25">
      <c r="A19" s="7">
        <v>10</v>
      </c>
      <c r="B19" s="8" t="s">
        <v>81</v>
      </c>
      <c r="C19" s="8" t="s">
        <v>53</v>
      </c>
      <c r="D19" s="7">
        <v>4</v>
      </c>
      <c r="E19" s="7">
        <f>20395.4</f>
        <v>20395.400000000001</v>
      </c>
      <c r="F19" s="4"/>
    </row>
    <row r="20" spans="1:6" s="1" customFormat="1" ht="31.5" x14ac:dyDescent="0.25">
      <c r="A20" s="7">
        <v>11</v>
      </c>
      <c r="B20" s="8" t="s">
        <v>104</v>
      </c>
      <c r="C20" s="8" t="s">
        <v>105</v>
      </c>
      <c r="D20" s="7">
        <f>0.06+0.08</f>
        <v>0.14000000000000001</v>
      </c>
      <c r="E20" s="7">
        <f>849.4+1132.2</f>
        <v>1981.6</v>
      </c>
      <c r="F20" s="4"/>
    </row>
    <row r="21" spans="1:6" s="1" customFormat="1" ht="78.75" x14ac:dyDescent="0.25">
      <c r="A21" s="7">
        <v>12</v>
      </c>
      <c r="B21" s="8" t="s">
        <v>19</v>
      </c>
      <c r="C21" s="8" t="s">
        <v>20</v>
      </c>
      <c r="D21" s="7">
        <v>2.9</v>
      </c>
      <c r="E21" s="7">
        <f>10032.2+10032.2+10229.4+10229.2+10229.2+10229.2+11002.4+11002.4+11002.4+11775.2+11775.2+11775.2</f>
        <v>129314.19999999997</v>
      </c>
      <c r="F21" s="4"/>
    </row>
    <row r="22" spans="1:6" s="1" customFormat="1" ht="31.5" x14ac:dyDescent="0.25">
      <c r="A22" s="7">
        <v>13</v>
      </c>
      <c r="B22" s="8" t="s">
        <v>21</v>
      </c>
      <c r="C22" s="8" t="s">
        <v>22</v>
      </c>
      <c r="D22" s="7">
        <f>0.35+0.07+0.06+0.06+0.06+0.12+0.06</f>
        <v>0.78</v>
      </c>
      <c r="E22" s="7">
        <f>4151.2+3112.8+3173+1586.2+3173+3173+3983.4+3412.8+3412.8+7307.6+3655</f>
        <v>40140.800000000003</v>
      </c>
      <c r="F22" s="4"/>
    </row>
    <row r="23" spans="1:6" s="1" customFormat="1" ht="47.25" x14ac:dyDescent="0.25">
      <c r="A23" s="7">
        <v>14</v>
      </c>
      <c r="B23" s="8" t="s">
        <v>27</v>
      </c>
      <c r="C23" s="8" t="s">
        <v>11</v>
      </c>
      <c r="D23" s="7">
        <f>0.61+0.07+0.15+0.15+0.06+0.08</f>
        <v>1.1200000000000001</v>
      </c>
      <c r="E23" s="7">
        <f>1244.2+5145.2+3858.4+3857.8+1543.4+1913.2+4105.8+4375.8+1751.4+2333.8</f>
        <v>30128.999999999996</v>
      </c>
      <c r="F23" s="4"/>
    </row>
    <row r="24" spans="1:6" s="1" customFormat="1" ht="31.5" x14ac:dyDescent="0.25">
      <c r="A24" s="7">
        <v>15</v>
      </c>
      <c r="B24" s="8" t="s">
        <v>28</v>
      </c>
      <c r="C24" s="8" t="s">
        <v>72</v>
      </c>
      <c r="D24" s="7">
        <f>0.02+0.01</f>
        <v>0.03</v>
      </c>
      <c r="E24" s="7">
        <f>1069.4+1069.4+1177</f>
        <v>3315.8</v>
      </c>
      <c r="F24" s="4"/>
    </row>
    <row r="25" spans="1:6" s="1" customFormat="1" ht="31.5" x14ac:dyDescent="0.25">
      <c r="A25" s="7">
        <v>16</v>
      </c>
      <c r="B25" s="8" t="s">
        <v>69</v>
      </c>
      <c r="C25" s="8" t="s">
        <v>72</v>
      </c>
      <c r="D25" s="7">
        <v>0.01</v>
      </c>
      <c r="E25" s="7">
        <f>293.8</f>
        <v>293.8</v>
      </c>
      <c r="F25" s="4"/>
    </row>
    <row r="26" spans="1:6" ht="15.75" x14ac:dyDescent="0.25">
      <c r="A26" s="7"/>
      <c r="B26" s="8"/>
      <c r="C26" s="8"/>
      <c r="D26" s="7"/>
      <c r="E26" s="9">
        <f>SUM(E10:E25)</f>
        <v>592018.00000000012</v>
      </c>
      <c r="F26" s="4"/>
    </row>
    <row r="27" spans="1:6" ht="15.75" x14ac:dyDescent="0.25">
      <c r="A27" s="7"/>
      <c r="B27" s="12" t="s">
        <v>10</v>
      </c>
      <c r="C27" s="8"/>
      <c r="D27" s="7"/>
      <c r="E27" s="7"/>
      <c r="F27" s="4"/>
    </row>
    <row r="28" spans="1:6" ht="31.5" x14ac:dyDescent="0.25">
      <c r="A28" s="7">
        <v>1</v>
      </c>
      <c r="B28" s="8" t="s">
        <v>51</v>
      </c>
      <c r="C28" s="8" t="s">
        <v>12</v>
      </c>
      <c r="D28" s="7">
        <f>0.02+0.07+0.01+0.04</f>
        <v>0.14000000000000001</v>
      </c>
      <c r="E28" s="7">
        <f>1938.8+8748.4+1471.6+5315.4</f>
        <v>17474.199999999997</v>
      </c>
      <c r="F28" s="4"/>
    </row>
    <row r="29" spans="1:6" s="1" customFormat="1" ht="15.75" x14ac:dyDescent="0.25">
      <c r="A29" s="7">
        <v>2</v>
      </c>
      <c r="B29" s="8" t="s">
        <v>102</v>
      </c>
      <c r="C29" s="8" t="s">
        <v>17</v>
      </c>
      <c r="D29" s="7">
        <f>4</f>
        <v>4</v>
      </c>
      <c r="E29" s="7">
        <f>221.8</f>
        <v>221.8</v>
      </c>
      <c r="F29" s="4"/>
    </row>
    <row r="30" spans="1:6" s="1" customFormat="1" ht="15.75" x14ac:dyDescent="0.25">
      <c r="A30" s="7">
        <v>3</v>
      </c>
      <c r="B30" s="8" t="s">
        <v>103</v>
      </c>
      <c r="C30" s="8" t="s">
        <v>17</v>
      </c>
      <c r="D30" s="7">
        <f>4</f>
        <v>4</v>
      </c>
      <c r="E30" s="7">
        <f>3008.6</f>
        <v>3008.6</v>
      </c>
      <c r="F30" s="4"/>
    </row>
    <row r="31" spans="1:6" s="1" customFormat="1" ht="15.75" x14ac:dyDescent="0.25">
      <c r="A31" s="7">
        <v>4</v>
      </c>
      <c r="B31" s="8" t="s">
        <v>16</v>
      </c>
      <c r="C31" s="8" t="s">
        <v>17</v>
      </c>
      <c r="D31" s="7">
        <f>6</f>
        <v>6</v>
      </c>
      <c r="E31" s="7">
        <f>6823.2</f>
        <v>6823.2</v>
      </c>
      <c r="F31" s="4"/>
    </row>
    <row r="32" spans="1:6" s="1" customFormat="1" ht="47.25" x14ac:dyDescent="0.25">
      <c r="A32" s="7">
        <v>5</v>
      </c>
      <c r="B32" s="8" t="s">
        <v>54</v>
      </c>
      <c r="C32" s="8" t="s">
        <v>11</v>
      </c>
      <c r="D32" s="7">
        <v>0.08</v>
      </c>
      <c r="E32" s="7">
        <v>1969.4</v>
      </c>
      <c r="F32" s="4"/>
    </row>
    <row r="33" spans="1:6" s="1" customFormat="1" ht="63" x14ac:dyDescent="0.25">
      <c r="A33" s="7">
        <v>6</v>
      </c>
      <c r="B33" s="8" t="s">
        <v>88</v>
      </c>
      <c r="C33" s="8" t="s">
        <v>86</v>
      </c>
      <c r="D33" s="7">
        <v>0.06</v>
      </c>
      <c r="E33" s="7">
        <v>107.2</v>
      </c>
      <c r="F33" s="4"/>
    </row>
    <row r="34" spans="1:6" s="1" customFormat="1" ht="78.75" x14ac:dyDescent="0.25">
      <c r="A34" s="7">
        <v>7</v>
      </c>
      <c r="B34" s="8" t="s">
        <v>89</v>
      </c>
      <c r="C34" s="8" t="s">
        <v>31</v>
      </c>
      <c r="D34" s="7">
        <v>0.04</v>
      </c>
      <c r="E34" s="7">
        <v>1219.8</v>
      </c>
      <c r="F34" s="4"/>
    </row>
    <row r="35" spans="1:6" s="1" customFormat="1" ht="63" x14ac:dyDescent="0.25">
      <c r="A35" s="7">
        <v>8</v>
      </c>
      <c r="B35" s="8" t="s">
        <v>85</v>
      </c>
      <c r="C35" s="8" t="s">
        <v>86</v>
      </c>
      <c r="D35" s="7">
        <v>0.02</v>
      </c>
      <c r="E35" s="7">
        <v>53.2</v>
      </c>
      <c r="F35" s="4"/>
    </row>
    <row r="36" spans="1:6" s="1" customFormat="1" ht="78.75" x14ac:dyDescent="0.25">
      <c r="A36" s="7">
        <v>9</v>
      </c>
      <c r="B36" s="8" t="s">
        <v>87</v>
      </c>
      <c r="C36" s="8" t="s">
        <v>31</v>
      </c>
      <c r="D36" s="7">
        <v>0.2</v>
      </c>
      <c r="E36" s="7">
        <v>560</v>
      </c>
      <c r="F36" s="4"/>
    </row>
    <row r="37" spans="1:6" s="1" customFormat="1" ht="63" x14ac:dyDescent="0.25">
      <c r="A37" s="7">
        <v>10</v>
      </c>
      <c r="B37" s="8" t="s">
        <v>90</v>
      </c>
      <c r="C37" s="8" t="s">
        <v>86</v>
      </c>
      <c r="D37" s="7">
        <v>0.05</v>
      </c>
      <c r="E37" s="7">
        <v>162.19999999999999</v>
      </c>
      <c r="F37" s="4"/>
    </row>
    <row r="38" spans="1:6" s="1" customFormat="1" ht="78.75" x14ac:dyDescent="0.25">
      <c r="A38" s="7">
        <v>11</v>
      </c>
      <c r="B38" s="8" t="s">
        <v>91</v>
      </c>
      <c r="C38" s="8" t="s">
        <v>31</v>
      </c>
      <c r="D38" s="7">
        <v>0.03</v>
      </c>
      <c r="E38" s="7">
        <v>2966</v>
      </c>
      <c r="F38" s="4"/>
    </row>
    <row r="39" spans="1:6" s="1" customFormat="1" ht="47.25" x14ac:dyDescent="0.25">
      <c r="A39" s="7">
        <v>12</v>
      </c>
      <c r="B39" s="8" t="s">
        <v>92</v>
      </c>
      <c r="C39" s="8" t="s">
        <v>31</v>
      </c>
      <c r="D39" s="7">
        <v>0.04</v>
      </c>
      <c r="E39" s="7">
        <v>1445.8</v>
      </c>
      <c r="F39" s="4"/>
    </row>
    <row r="40" spans="1:6" s="1" customFormat="1" ht="78.75" x14ac:dyDescent="0.25">
      <c r="A40" s="7">
        <v>13</v>
      </c>
      <c r="B40" s="8" t="s">
        <v>93</v>
      </c>
      <c r="C40" s="8" t="s">
        <v>31</v>
      </c>
      <c r="D40" s="7">
        <v>0.04</v>
      </c>
      <c r="E40" s="7">
        <v>5673.6</v>
      </c>
      <c r="F40" s="4"/>
    </row>
    <row r="41" spans="1:6" s="1" customFormat="1" ht="94.5" x14ac:dyDescent="0.25">
      <c r="A41" s="7">
        <v>14</v>
      </c>
      <c r="B41" s="8" t="s">
        <v>100</v>
      </c>
      <c r="C41" s="8" t="s">
        <v>101</v>
      </c>
      <c r="D41" s="7">
        <f>0.02</f>
        <v>0.02</v>
      </c>
      <c r="E41" s="7">
        <f>2724.2</f>
        <v>2724.2</v>
      </c>
      <c r="F41" s="4"/>
    </row>
    <row r="42" spans="1:6" s="1" customFormat="1" ht="47.25" x14ac:dyDescent="0.25">
      <c r="A42" s="7">
        <v>15</v>
      </c>
      <c r="B42" s="8" t="s">
        <v>114</v>
      </c>
      <c r="C42" s="8" t="s">
        <v>11</v>
      </c>
      <c r="D42" s="7">
        <f>0.005</f>
        <v>5.0000000000000001E-3</v>
      </c>
      <c r="E42" s="7">
        <f>739.6</f>
        <v>739.6</v>
      </c>
      <c r="F42" s="4"/>
    </row>
    <row r="43" spans="1:6" s="1" customFormat="1" ht="47.25" x14ac:dyDescent="0.25">
      <c r="A43" s="7">
        <v>16</v>
      </c>
      <c r="B43" s="8" t="s">
        <v>97</v>
      </c>
      <c r="C43" s="8" t="s">
        <v>11</v>
      </c>
      <c r="D43" s="7">
        <f>0.01</f>
        <v>0.01</v>
      </c>
      <c r="E43" s="7">
        <f>1400.6</f>
        <v>1400.6</v>
      </c>
      <c r="F43" s="4"/>
    </row>
    <row r="44" spans="1:6" s="1" customFormat="1" ht="78.75" x14ac:dyDescent="0.25">
      <c r="A44" s="7">
        <v>17</v>
      </c>
      <c r="B44" s="8" t="s">
        <v>58</v>
      </c>
      <c r="C44" s="8" t="s">
        <v>13</v>
      </c>
      <c r="D44" s="7">
        <v>0.3</v>
      </c>
      <c r="E44" s="7">
        <v>6514.2</v>
      </c>
      <c r="F44" s="4"/>
    </row>
    <row r="45" spans="1:6" s="1" customFormat="1" ht="78.75" x14ac:dyDescent="0.25">
      <c r="A45" s="7">
        <v>18</v>
      </c>
      <c r="B45" s="8" t="s">
        <v>63</v>
      </c>
      <c r="C45" s="8" t="s">
        <v>13</v>
      </c>
      <c r="D45" s="7">
        <v>0.02</v>
      </c>
      <c r="E45" s="7">
        <v>657</v>
      </c>
      <c r="F45" s="4"/>
    </row>
    <row r="46" spans="1:6" s="1" customFormat="1" ht="31.5" x14ac:dyDescent="0.25">
      <c r="A46" s="7">
        <v>19</v>
      </c>
      <c r="B46" s="8" t="s">
        <v>64</v>
      </c>
      <c r="C46" s="8" t="s">
        <v>65</v>
      </c>
      <c r="D46" s="7">
        <v>0.12</v>
      </c>
      <c r="E46" s="7">
        <v>1408.4</v>
      </c>
      <c r="F46" s="4"/>
    </row>
    <row r="47" spans="1:6" ht="31.5" x14ac:dyDescent="0.25">
      <c r="A47" s="7">
        <v>20</v>
      </c>
      <c r="B47" s="8" t="s">
        <v>66</v>
      </c>
      <c r="C47" s="8" t="s">
        <v>67</v>
      </c>
      <c r="D47" s="7">
        <v>0.01</v>
      </c>
      <c r="E47" s="7">
        <v>1137.5999999999999</v>
      </c>
      <c r="F47" s="4"/>
    </row>
    <row r="48" spans="1:6" s="1" customFormat="1" ht="31.5" x14ac:dyDescent="0.25">
      <c r="A48" s="7">
        <v>21</v>
      </c>
      <c r="B48" s="8" t="s">
        <v>68</v>
      </c>
      <c r="C48" s="8" t="s">
        <v>67</v>
      </c>
      <c r="D48" s="7">
        <v>0.02</v>
      </c>
      <c r="E48" s="7">
        <v>1630.4</v>
      </c>
      <c r="F48" s="4"/>
    </row>
    <row r="49" spans="1:6" s="1" customFormat="1" ht="31.5" x14ac:dyDescent="0.25">
      <c r="A49" s="7">
        <v>22</v>
      </c>
      <c r="B49" s="8" t="s">
        <v>69</v>
      </c>
      <c r="C49" s="8" t="s">
        <v>67</v>
      </c>
      <c r="D49" s="7">
        <v>0.01</v>
      </c>
      <c r="E49" s="7">
        <v>307.2</v>
      </c>
      <c r="F49" s="4"/>
    </row>
    <row r="50" spans="1:6" s="1" customFormat="1" ht="78.75" x14ac:dyDescent="0.25">
      <c r="A50" s="7">
        <v>23</v>
      </c>
      <c r="B50" s="8" t="s">
        <v>70</v>
      </c>
      <c r="C50" s="8" t="s">
        <v>13</v>
      </c>
      <c r="D50" s="7">
        <v>0.09</v>
      </c>
      <c r="E50" s="15">
        <v>1823.8</v>
      </c>
      <c r="F50" s="4"/>
    </row>
    <row r="51" spans="1:6" s="1" customFormat="1" ht="15.75" x14ac:dyDescent="0.25">
      <c r="A51" s="7">
        <v>24</v>
      </c>
      <c r="B51" s="8" t="s">
        <v>74</v>
      </c>
      <c r="C51" s="8" t="s">
        <v>75</v>
      </c>
      <c r="D51" s="7">
        <v>1</v>
      </c>
      <c r="E51" s="15">
        <v>2513.8000000000002</v>
      </c>
      <c r="F51" s="4"/>
    </row>
    <row r="52" spans="1:6" s="1" customFormat="1" ht="47.25" x14ac:dyDescent="0.25">
      <c r="A52" s="7">
        <v>25</v>
      </c>
      <c r="B52" s="8" t="s">
        <v>76</v>
      </c>
      <c r="C52" s="8" t="s">
        <v>77</v>
      </c>
      <c r="D52" s="7">
        <v>0.03</v>
      </c>
      <c r="E52" s="15">
        <v>5199.7999999999993</v>
      </c>
      <c r="F52" s="4"/>
    </row>
    <row r="53" spans="1:6" s="1" customFormat="1" ht="78.75" x14ac:dyDescent="0.25">
      <c r="A53" s="7">
        <v>26</v>
      </c>
      <c r="B53" s="8" t="s">
        <v>78</v>
      </c>
      <c r="C53" s="8" t="s">
        <v>13</v>
      </c>
      <c r="D53" s="7">
        <v>0.08</v>
      </c>
      <c r="E53" s="15">
        <v>5551</v>
      </c>
      <c r="F53" s="4"/>
    </row>
    <row r="54" spans="1:6" s="1" customFormat="1" ht="78.75" x14ac:dyDescent="0.25">
      <c r="A54" s="7">
        <v>27</v>
      </c>
      <c r="B54" s="8" t="s">
        <v>79</v>
      </c>
      <c r="C54" s="8" t="s">
        <v>13</v>
      </c>
      <c r="D54" s="7">
        <v>0.08</v>
      </c>
      <c r="E54" s="15">
        <v>1015.5999999999999</v>
      </c>
      <c r="F54" s="4"/>
    </row>
    <row r="55" spans="1:6" s="1" customFormat="1" ht="78.75" x14ac:dyDescent="0.25">
      <c r="A55" s="7">
        <v>28</v>
      </c>
      <c r="B55" s="8" t="s">
        <v>106</v>
      </c>
      <c r="C55" s="8" t="s">
        <v>13</v>
      </c>
      <c r="D55" s="7">
        <v>0.111</v>
      </c>
      <c r="E55" s="15">
        <v>6399</v>
      </c>
      <c r="F55" s="4"/>
    </row>
    <row r="56" spans="1:6" s="1" customFormat="1" ht="78.75" x14ac:dyDescent="0.25">
      <c r="A56" s="7">
        <v>29</v>
      </c>
      <c r="B56" s="8" t="s">
        <v>84</v>
      </c>
      <c r="C56" s="8" t="s">
        <v>13</v>
      </c>
      <c r="D56" s="7">
        <v>0.1275</v>
      </c>
      <c r="E56" s="15">
        <v>1617</v>
      </c>
      <c r="F56" s="4"/>
    </row>
    <row r="57" spans="1:6" s="1" customFormat="1" ht="31.5" x14ac:dyDescent="0.25">
      <c r="A57" s="7">
        <v>30</v>
      </c>
      <c r="B57" s="8" t="s">
        <v>68</v>
      </c>
      <c r="C57" s="8" t="s">
        <v>67</v>
      </c>
      <c r="D57" s="7">
        <v>0.03</v>
      </c>
      <c r="E57" s="15">
        <v>2443</v>
      </c>
      <c r="F57" s="4"/>
    </row>
    <row r="58" spans="1:6" s="1" customFormat="1" ht="78.75" x14ac:dyDescent="0.25">
      <c r="A58" s="7">
        <v>31</v>
      </c>
      <c r="B58" s="8" t="s">
        <v>98</v>
      </c>
      <c r="C58" s="8" t="s">
        <v>13</v>
      </c>
      <c r="D58" s="7">
        <f>0.06+0.094</f>
        <v>0.154</v>
      </c>
      <c r="E58" s="15">
        <f>1263.4+1270.2</f>
        <v>2533.6000000000004</v>
      </c>
      <c r="F58" s="4"/>
    </row>
    <row r="59" spans="1:6" s="1" customFormat="1" ht="31.5" x14ac:dyDescent="0.25">
      <c r="A59" s="7">
        <v>32</v>
      </c>
      <c r="B59" s="8" t="s">
        <v>119</v>
      </c>
      <c r="C59" s="8" t="s">
        <v>120</v>
      </c>
      <c r="D59" s="7">
        <f>0.01</f>
        <v>0.01</v>
      </c>
      <c r="E59" s="15">
        <f>892.8</f>
        <v>892.8</v>
      </c>
      <c r="F59" s="4"/>
    </row>
    <row r="60" spans="1:6" s="1" customFormat="1" ht="31.5" x14ac:dyDescent="0.25">
      <c r="A60" s="7">
        <v>33</v>
      </c>
      <c r="B60" s="8" t="s">
        <v>121</v>
      </c>
      <c r="C60" s="8" t="s">
        <v>122</v>
      </c>
      <c r="D60" s="7">
        <f>0.063</f>
        <v>6.3E-2</v>
      </c>
      <c r="E60" s="15">
        <f>2229.4</f>
        <v>2229.4</v>
      </c>
      <c r="F60" s="4"/>
    </row>
    <row r="61" spans="1:6" s="1" customFormat="1" ht="31.5" x14ac:dyDescent="0.25">
      <c r="A61" s="7">
        <v>34</v>
      </c>
      <c r="B61" s="8" t="s">
        <v>113</v>
      </c>
      <c r="C61" s="8" t="s">
        <v>53</v>
      </c>
      <c r="D61" s="7">
        <f>1</f>
        <v>1</v>
      </c>
      <c r="E61" s="15">
        <f>4988</f>
        <v>4988</v>
      </c>
      <c r="F61" s="4"/>
    </row>
    <row r="62" spans="1:6" s="1" customFormat="1" ht="31.5" x14ac:dyDescent="0.25">
      <c r="A62" s="7">
        <v>35</v>
      </c>
      <c r="B62" s="8" t="s">
        <v>111</v>
      </c>
      <c r="C62" s="8" t="s">
        <v>112</v>
      </c>
      <c r="D62" s="7">
        <f>0.04</f>
        <v>0.04</v>
      </c>
      <c r="E62" s="15">
        <f>1476.2</f>
        <v>1476.2</v>
      </c>
      <c r="F62" s="4"/>
    </row>
    <row r="63" spans="1:6" s="1" customFormat="1" ht="31.5" x14ac:dyDescent="0.25">
      <c r="A63" s="7">
        <v>36</v>
      </c>
      <c r="B63" s="8" t="s">
        <v>110</v>
      </c>
      <c r="C63" s="8" t="s">
        <v>67</v>
      </c>
      <c r="D63" s="7">
        <f>0.02</f>
        <v>0.02</v>
      </c>
      <c r="E63" s="15">
        <f>1815.4</f>
        <v>1815.4</v>
      </c>
      <c r="F63" s="4"/>
    </row>
    <row r="64" spans="1:6" s="1" customFormat="1" ht="15.75" x14ac:dyDescent="0.25">
      <c r="A64" s="7">
        <v>37</v>
      </c>
      <c r="B64" s="8" t="s">
        <v>74</v>
      </c>
      <c r="C64" s="8" t="s">
        <v>109</v>
      </c>
      <c r="D64" s="7">
        <f>0.5</f>
        <v>0.5</v>
      </c>
      <c r="E64" s="15">
        <f>1536.8</f>
        <v>1536.8</v>
      </c>
      <c r="F64" s="4"/>
    </row>
    <row r="65" spans="1:6" s="1" customFormat="1" ht="47.25" x14ac:dyDescent="0.25">
      <c r="A65" s="7">
        <v>38</v>
      </c>
      <c r="B65" s="8" t="s">
        <v>59</v>
      </c>
      <c r="C65" s="8" t="s">
        <v>60</v>
      </c>
      <c r="D65" s="7">
        <v>1.54E-2</v>
      </c>
      <c r="E65" s="7">
        <v>4739.6000000000004</v>
      </c>
      <c r="F65" s="4"/>
    </row>
    <row r="66" spans="1:6" s="1" customFormat="1" ht="15.75" x14ac:dyDescent="0.25">
      <c r="A66" s="7">
        <v>39</v>
      </c>
      <c r="B66" s="8" t="s">
        <v>61</v>
      </c>
      <c r="C66" s="8" t="s">
        <v>62</v>
      </c>
      <c r="D66" s="7">
        <v>1.54E-2</v>
      </c>
      <c r="E66" s="7">
        <v>2080</v>
      </c>
      <c r="F66" s="4"/>
    </row>
    <row r="67" spans="1:6" s="1" customFormat="1" ht="31.5" x14ac:dyDescent="0.25">
      <c r="A67" s="7">
        <v>40</v>
      </c>
      <c r="B67" s="8" t="s">
        <v>123</v>
      </c>
      <c r="C67" s="8" t="s">
        <v>62</v>
      </c>
      <c r="D67" s="7">
        <f>0.21</f>
        <v>0.21</v>
      </c>
      <c r="E67" s="7">
        <f>13855.2</f>
        <v>13855.2</v>
      </c>
      <c r="F67" s="4"/>
    </row>
    <row r="68" spans="1:6" s="1" customFormat="1" ht="47.25" x14ac:dyDescent="0.25">
      <c r="A68" s="7">
        <v>41</v>
      </c>
      <c r="B68" s="8" t="s">
        <v>117</v>
      </c>
      <c r="C68" s="8" t="s">
        <v>118</v>
      </c>
      <c r="D68" s="7">
        <f>0.108+0.21</f>
        <v>0.318</v>
      </c>
      <c r="E68" s="7">
        <f>43629.8+64300.2</f>
        <v>107930</v>
      </c>
      <c r="F68" s="4"/>
    </row>
    <row r="69" spans="1:6" s="1" customFormat="1" ht="78.75" x14ac:dyDescent="0.25">
      <c r="A69" s="7">
        <v>42</v>
      </c>
      <c r="B69" s="8" t="s">
        <v>94</v>
      </c>
      <c r="C69" s="8" t="s">
        <v>95</v>
      </c>
      <c r="D69" s="7">
        <v>2</v>
      </c>
      <c r="E69" s="7">
        <v>1344.4</v>
      </c>
      <c r="F69" s="4"/>
    </row>
    <row r="70" spans="1:6" s="1" customFormat="1" ht="78.75" x14ac:dyDescent="0.25">
      <c r="A70" s="7">
        <v>43</v>
      </c>
      <c r="B70" s="8" t="s">
        <v>96</v>
      </c>
      <c r="C70" s="8" t="s">
        <v>13</v>
      </c>
      <c r="D70" s="7">
        <v>0.15</v>
      </c>
      <c r="E70" s="7">
        <v>9157</v>
      </c>
      <c r="F70" s="4"/>
    </row>
    <row r="71" spans="1:6" s="1" customFormat="1" ht="15.75" x14ac:dyDescent="0.25">
      <c r="A71" s="7">
        <v>44</v>
      </c>
      <c r="B71" s="8" t="s">
        <v>107</v>
      </c>
      <c r="C71" s="8" t="s">
        <v>108</v>
      </c>
      <c r="D71" s="7">
        <f>1</f>
        <v>1</v>
      </c>
      <c r="E71" s="7">
        <f>1808</f>
        <v>1808</v>
      </c>
      <c r="F71" s="4"/>
    </row>
    <row r="72" spans="1:6" s="1" customFormat="1" ht="15.75" x14ac:dyDescent="0.25">
      <c r="A72" s="7">
        <v>45</v>
      </c>
      <c r="B72" s="8" t="s">
        <v>30</v>
      </c>
      <c r="C72" s="8" t="s">
        <v>31</v>
      </c>
      <c r="D72" s="7">
        <f>0.04+0.01+0.07</f>
        <v>0.12000000000000001</v>
      </c>
      <c r="E72" s="7">
        <f>490.6+135.8+984.8</f>
        <v>1611.2</v>
      </c>
      <c r="F72" s="4"/>
    </row>
    <row r="73" spans="1:6" s="1" customFormat="1" ht="15.75" x14ac:dyDescent="0.25">
      <c r="A73" s="7">
        <v>46</v>
      </c>
      <c r="B73" s="8" t="s">
        <v>52</v>
      </c>
      <c r="C73" s="8" t="s">
        <v>12</v>
      </c>
      <c r="D73" s="7">
        <f>0.48+0.21</f>
        <v>0.69</v>
      </c>
      <c r="E73" s="7">
        <f>49599+22779</f>
        <v>72378</v>
      </c>
      <c r="F73" s="4"/>
    </row>
    <row r="74" spans="1:6" s="1" customFormat="1" ht="15.75" x14ac:dyDescent="0.25">
      <c r="A74" s="7">
        <v>47</v>
      </c>
      <c r="B74" s="8" t="s">
        <v>48</v>
      </c>
      <c r="C74" s="8" t="s">
        <v>12</v>
      </c>
      <c r="D74" s="7">
        <v>0.02</v>
      </c>
      <c r="E74" s="7">
        <v>9192</v>
      </c>
      <c r="F74" s="4"/>
    </row>
    <row r="75" spans="1:6" s="1" customFormat="1" ht="31.5" x14ac:dyDescent="0.25">
      <c r="A75" s="7">
        <v>48</v>
      </c>
      <c r="B75" s="8" t="s">
        <v>41</v>
      </c>
      <c r="C75" s="8" t="s">
        <v>12</v>
      </c>
      <c r="D75" s="7">
        <v>0.04</v>
      </c>
      <c r="E75" s="7">
        <v>25107</v>
      </c>
      <c r="F75" s="4"/>
    </row>
    <row r="76" spans="1:6" s="1" customFormat="1" ht="31.5" x14ac:dyDescent="0.25">
      <c r="A76" s="7">
        <v>49</v>
      </c>
      <c r="B76" s="8" t="s">
        <v>83</v>
      </c>
      <c r="C76" s="8" t="s">
        <v>82</v>
      </c>
      <c r="D76" s="7">
        <v>0.45</v>
      </c>
      <c r="E76" s="7">
        <v>44846</v>
      </c>
      <c r="F76" s="4"/>
    </row>
    <row r="77" spans="1:6" s="1" customFormat="1" ht="15.75" x14ac:dyDescent="0.25">
      <c r="A77" s="7">
        <v>50</v>
      </c>
      <c r="B77" s="8" t="s">
        <v>42</v>
      </c>
      <c r="C77" s="8" t="s">
        <v>31</v>
      </c>
      <c r="D77" s="7">
        <f>0.077+0.022</f>
        <v>9.9000000000000005E-2</v>
      </c>
      <c r="E77" s="7">
        <f>2867.2+915.4</f>
        <v>3782.6</v>
      </c>
      <c r="F77" s="4"/>
    </row>
    <row r="78" spans="1:6" s="1" customFormat="1" ht="31.5" x14ac:dyDescent="0.25">
      <c r="A78" s="7">
        <v>51</v>
      </c>
      <c r="B78" s="8" t="s">
        <v>25</v>
      </c>
      <c r="C78" s="8" t="s">
        <v>12</v>
      </c>
      <c r="D78" s="7">
        <v>0.01</v>
      </c>
      <c r="E78" s="7">
        <v>1498.8</v>
      </c>
      <c r="F78" s="4"/>
    </row>
    <row r="79" spans="1:6" s="1" customFormat="1" ht="31.5" x14ac:dyDescent="0.25">
      <c r="A79" s="7">
        <v>52</v>
      </c>
      <c r="B79" s="8" t="s">
        <v>115</v>
      </c>
      <c r="C79" s="8" t="s">
        <v>116</v>
      </c>
      <c r="D79" s="7">
        <v>1</v>
      </c>
      <c r="E79" s="7">
        <v>800</v>
      </c>
      <c r="F79" s="4"/>
    </row>
    <row r="80" spans="1:6" s="1" customFormat="1" ht="31.5" x14ac:dyDescent="0.25">
      <c r="A80" s="7">
        <v>53</v>
      </c>
      <c r="B80" s="8" t="s">
        <v>49</v>
      </c>
      <c r="C80" s="8" t="s">
        <v>50</v>
      </c>
      <c r="D80" s="7">
        <f>655+60+15+95+25</f>
        <v>850</v>
      </c>
      <c r="E80" s="15">
        <f>21831+3000+625+4750+1042</f>
        <v>31248</v>
      </c>
      <c r="F80" s="4"/>
    </row>
    <row r="81" spans="1:10" s="1" customFormat="1" ht="47.25" x14ac:dyDescent="0.25">
      <c r="A81" s="7">
        <v>54</v>
      </c>
      <c r="B81" s="8" t="s">
        <v>56</v>
      </c>
      <c r="C81" s="8" t="s">
        <v>57</v>
      </c>
      <c r="D81" s="7">
        <f>40+20+20</f>
        <v>80</v>
      </c>
      <c r="E81" s="15">
        <f>26000+13000+13000</f>
        <v>52000</v>
      </c>
      <c r="F81" s="4"/>
    </row>
    <row r="82" spans="1:10" s="1" customFormat="1" ht="15.75" x14ac:dyDescent="0.25">
      <c r="A82" s="7">
        <v>55</v>
      </c>
      <c r="B82" s="8" t="s">
        <v>71</v>
      </c>
      <c r="C82" s="8" t="s">
        <v>26</v>
      </c>
      <c r="D82" s="7">
        <v>1</v>
      </c>
      <c r="E82" s="15">
        <v>12553</v>
      </c>
      <c r="F82" s="4"/>
    </row>
    <row r="83" spans="1:10" s="1" customFormat="1" ht="15.75" x14ac:dyDescent="0.25">
      <c r="A83" s="7"/>
      <c r="B83" s="8"/>
      <c r="C83" s="8"/>
      <c r="D83" s="7"/>
      <c r="E83" s="9">
        <f>SUM(E28:E82)</f>
        <v>496170.2</v>
      </c>
      <c r="F83" s="4"/>
    </row>
    <row r="84" spans="1:10" ht="15.75" x14ac:dyDescent="0.25">
      <c r="A84" s="7"/>
      <c r="B84" s="8" t="s">
        <v>8</v>
      </c>
      <c r="C84" s="7"/>
      <c r="D84" s="7"/>
      <c r="E84" s="9">
        <f>E26+E83</f>
        <v>1088188.2000000002</v>
      </c>
      <c r="F84" s="4"/>
    </row>
    <row r="85" spans="1:10" ht="15.75" x14ac:dyDescent="0.25">
      <c r="A85" s="7"/>
      <c r="B85" s="8"/>
      <c r="C85" s="7"/>
      <c r="D85" s="7"/>
      <c r="E85" s="7"/>
      <c r="F85" s="4"/>
    </row>
    <row r="86" spans="1:10" ht="15.75" x14ac:dyDescent="0.25">
      <c r="A86" s="10"/>
      <c r="B86" s="10"/>
      <c r="C86" s="10"/>
      <c r="D86" s="10"/>
      <c r="E86" s="10"/>
      <c r="F86" s="4"/>
      <c r="J86" t="s">
        <v>32</v>
      </c>
    </row>
    <row r="87" spans="1:10" ht="15.75" x14ac:dyDescent="0.25">
      <c r="A87" s="10"/>
      <c r="B87" s="10" t="s">
        <v>14</v>
      </c>
      <c r="C87" s="10" t="s">
        <v>34</v>
      </c>
      <c r="D87" s="10"/>
      <c r="E87" s="10"/>
      <c r="F87" s="1"/>
    </row>
    <row r="88" spans="1:10" x14ac:dyDescent="0.25">
      <c r="A88" s="2"/>
      <c r="B88" s="2"/>
      <c r="C88" s="2"/>
      <c r="D88" s="2"/>
      <c r="E88" s="2"/>
      <c r="F88" s="1"/>
    </row>
    <row r="89" spans="1:10" x14ac:dyDescent="0.25">
      <c r="A89" s="2"/>
      <c r="B89" s="2"/>
      <c r="C89" s="2"/>
      <c r="D89" s="2"/>
      <c r="E89" s="2"/>
      <c r="F89" s="1"/>
    </row>
    <row r="90" spans="1:10" x14ac:dyDescent="0.25">
      <c r="A90" s="2"/>
      <c r="B90" s="2" t="s">
        <v>15</v>
      </c>
      <c r="C90" s="2"/>
      <c r="D90" s="14"/>
      <c r="E90" s="2"/>
      <c r="F90" s="13"/>
      <c r="G90" s="13"/>
    </row>
    <row r="91" spans="1:10" x14ac:dyDescent="0.25">
      <c r="A91" s="2"/>
      <c r="B91" s="2"/>
      <c r="C91" s="2"/>
      <c r="D91" s="14"/>
      <c r="E91" s="2"/>
      <c r="F91" s="13"/>
      <c r="G91" s="13"/>
    </row>
    <row r="92" spans="1:10" x14ac:dyDescent="0.25">
      <c r="A92" s="2"/>
      <c r="B92" s="2"/>
      <c r="C92" s="2" t="s">
        <v>35</v>
      </c>
      <c r="D92" s="14">
        <f>17026+17119.8+22048.4+19109.2+45340.2+340000.6+19467.6+25757.4+17308.4+28008.2+17694.4+23137.8</f>
        <v>592018</v>
      </c>
      <c r="E92" s="14"/>
      <c r="F92" s="13"/>
      <c r="G92" s="13"/>
    </row>
    <row r="93" spans="1:10" x14ac:dyDescent="0.25">
      <c r="A93" s="2"/>
      <c r="B93" s="2"/>
      <c r="C93" s="2" t="s">
        <v>36</v>
      </c>
      <c r="D93" s="14">
        <f>25037.8+24496.2+85410.8+37671+67964.2+33787.8+4271.4+9547.4+3230.4+36303.6+70232+98217.6</f>
        <v>496170.20000000007</v>
      </c>
      <c r="E93" s="2"/>
      <c r="F93" s="13"/>
    </row>
    <row r="94" spans="1:10" x14ac:dyDescent="0.25">
      <c r="A94" s="2"/>
      <c r="B94" s="2"/>
      <c r="C94" s="2"/>
      <c r="D94" s="14">
        <f>D92+D93</f>
        <v>1088188.2000000002</v>
      </c>
      <c r="E94" s="14"/>
    </row>
    <row r="95" spans="1:10" x14ac:dyDescent="0.25">
      <c r="A95" s="2"/>
      <c r="B95" s="2"/>
      <c r="C95" s="2" t="s">
        <v>37</v>
      </c>
      <c r="D95" s="14">
        <f>42063.8+41616+107459.2+56780.2+113304.4+373788.4+23739+35304.8+20538.8+64311.8+87926.4+121355.4</f>
        <v>1088188.2000000002</v>
      </c>
      <c r="E95" s="2"/>
    </row>
    <row r="96" spans="1:10" x14ac:dyDescent="0.25">
      <c r="A96" s="2"/>
      <c r="B96" s="2"/>
      <c r="C96" s="2"/>
      <c r="D96" s="2"/>
      <c r="E96" s="14"/>
      <c r="G96" s="13"/>
    </row>
    <row r="1186" spans="7:7" x14ac:dyDescent="0.25">
      <c r="G1186" t="s">
        <v>33</v>
      </c>
    </row>
    <row r="1188" spans="7:7" x14ac:dyDescent="0.25">
      <c r="G1188" t="s">
        <v>29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2023-01-23T10:55:54Z</cp:lastPrinted>
  <dcterms:created xsi:type="dcterms:W3CDTF">2016-09-29T06:37:31Z</dcterms:created>
  <dcterms:modified xsi:type="dcterms:W3CDTF">2023-01-23T10:56:33Z</dcterms:modified>
</cp:coreProperties>
</file>