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71E94BFF-0156-4E2B-BC28-8C50F5BD30D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47" i="1" l="1"/>
  <c r="D47" i="1"/>
  <c r="E35" i="1"/>
  <c r="D35" i="1"/>
  <c r="E34" i="1"/>
  <c r="D34" i="1"/>
  <c r="E33" i="1"/>
  <c r="D33" i="1"/>
  <c r="E32" i="1"/>
  <c r="D32" i="1"/>
  <c r="E30" i="1"/>
  <c r="D30" i="1"/>
  <c r="E24" i="1"/>
  <c r="E12" i="1"/>
  <c r="E10" i="1"/>
  <c r="D10" i="1"/>
  <c r="E18" i="1"/>
  <c r="D18" i="1"/>
  <c r="E19" i="1"/>
  <c r="D19" i="1"/>
  <c r="E17" i="1"/>
  <c r="E16" i="1"/>
  <c r="D16" i="1"/>
  <c r="D60" i="1"/>
  <c r="D58" i="1"/>
  <c r="D57" i="1"/>
  <c r="E20" i="1" l="1"/>
  <c r="D20" i="1"/>
  <c r="E29" i="1" l="1"/>
  <c r="D29" i="1"/>
  <c r="E25" i="1"/>
  <c r="D25" i="1"/>
  <c r="E15" i="1" l="1"/>
  <c r="D15" i="1"/>
  <c r="E45" i="1" l="1"/>
  <c r="E40" i="1"/>
  <c r="D40" i="1"/>
  <c r="E39" i="1"/>
  <c r="D39" i="1"/>
  <c r="E38" i="1"/>
  <c r="D38" i="1"/>
  <c r="E37" i="1"/>
  <c r="D37" i="1"/>
  <c r="D41" i="1"/>
  <c r="E41" i="1"/>
  <c r="E44" i="1"/>
  <c r="E42" i="1"/>
  <c r="D42" i="1"/>
  <c r="E28" i="1"/>
  <c r="D28" i="1"/>
  <c r="E27" i="1"/>
  <c r="D27" i="1"/>
  <c r="E26" i="1" l="1"/>
  <c r="D26" i="1"/>
  <c r="E11" i="1"/>
  <c r="D11" i="1"/>
  <c r="E36" i="1"/>
  <c r="D36" i="1"/>
  <c r="E31" i="1"/>
  <c r="D31" i="1"/>
  <c r="E23" i="1"/>
  <c r="D23" i="1"/>
  <c r="E14" i="1"/>
  <c r="E13" i="1"/>
  <c r="D43" i="1"/>
  <c r="E43" i="1"/>
  <c r="E46" i="1"/>
  <c r="D46" i="1"/>
  <c r="E21" i="1" l="1"/>
  <c r="E48" i="1"/>
  <c r="D14" i="1" l="1"/>
  <c r="D13" i="1"/>
  <c r="D12" i="1" l="1"/>
  <c r="D17" i="1"/>
  <c r="D59" i="1" l="1"/>
  <c r="E49" i="1" l="1"/>
</calcChain>
</file>

<file path=xl/sharedStrings.xml><?xml version="1.0" encoding="utf-8"?>
<sst xmlns="http://schemas.openxmlformats.org/spreadsheetml/2006/main" count="95" uniqueCount="83">
  <si>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</si>
  <si>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</si>
  <si>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</si>
  <si>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</si>
  <si>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</si>
  <si>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</si>
  <si>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</si>
  <si>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</si>
  <si>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</si>
  <si>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</si>
  <si>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</si>
  <si>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</si>
  <si>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</si>
  <si>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</si>
  <si>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</si>
  <si>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</si>
  <si>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</si>
  <si>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</si>
  <si>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</si>
  <si>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</si>
  <si>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</si>
  <si>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</si>
  <si>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</si>
  <si>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</si>
  <si>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</si>
  <si>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</si>
  <si>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Очистка канализационной сети внутренней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</si>
  <si>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</si>
  <si>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</si>
  <si>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</si>
  <si>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</si>
  <si>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</si>
  <si>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</si>
  <si>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</si>
  <si>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</si>
  <si>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</si>
  <si>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Проверка на прогрев отопительных приборов с регулировкой</t>
  </si>
  <si>
    <t>100 приб.</t>
  </si>
  <si>
    <t>Прочистка фильтров ЦО диам.50мм</t>
  </si>
  <si>
    <t xml:space="preserve">                                        по 1 Советскому переулку</t>
  </si>
  <si>
    <t>Ремонт штукатурки гладких фасадов по камню и бетону с земли и лесов</t>
  </si>
  <si>
    <t>100м2 отремонтированной поверхности</t>
  </si>
  <si>
    <t>Огрунтовка ранее окрашенных фасадов под окраску красками простых с земли и лесов</t>
  </si>
  <si>
    <t>100м2 обработанной поверхности</t>
  </si>
  <si>
    <t>Улучшенная масляная окраска ранее окрашенных фасадов с расчисткой старой краски до 10% с земли и лесов</t>
  </si>
  <si>
    <t>Окраска масляными составами ранее окрашенных поверхностей труб стальных за 2 раза</t>
  </si>
  <si>
    <t>1шт</t>
  </si>
  <si>
    <t>Механизированная уборка снега на придомовой территории</t>
  </si>
  <si>
    <t>мин</t>
  </si>
  <si>
    <t>Смена кранов на шаровые краны диам.15,20 мм</t>
  </si>
  <si>
    <t>Шпатлевка ранее окрашенных фасадов под окраску красками</t>
  </si>
  <si>
    <t>Обслуживание пожарной сигнализации</t>
  </si>
  <si>
    <t>шт</t>
  </si>
  <si>
    <t>имущества МКД, выполненных за 2022  года на жилом доме № 4б</t>
  </si>
  <si>
    <t>м3</t>
  </si>
  <si>
    <t>Установка манометров</t>
  </si>
  <si>
    <t>1 компл.</t>
  </si>
  <si>
    <t>Ремонт групповых щитков на лестничной клетке со сменой автоматов</t>
  </si>
  <si>
    <t>100шт.</t>
  </si>
  <si>
    <t>Разборка трубопроводов из водогазопроводных труб диаметром до 32мм</t>
  </si>
  <si>
    <t>100 соединений</t>
  </si>
  <si>
    <t>100ям</t>
  </si>
  <si>
    <t>Услуги экскаватора-погрузчика,самосвала, погрузка и вывоз снега с придомовой территории</t>
  </si>
  <si>
    <t>Смена обделок из листовой стали шириной до 1м</t>
  </si>
  <si>
    <t>Окраска масляными составами ранее окрашенных металлических решеток и оград без рельефа за 1 раз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</si>
  <si>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диаметр:20мм</t>
  </si>
  <si>
    <t>Прокладка внутренних трубопроводов водоснабжения и отопления из полипропиленовых труб: диам. 20мм</t>
  </si>
  <si>
    <t>Улучшенная масляная окраска ранее окрашенных бордюров с расчисткой старой краски до 10% с земли и лесов</t>
  </si>
  <si>
    <t>Рытье ям для установки стоек и столбов глубиной 0,4м</t>
  </si>
  <si>
    <t>Бетонирование урны</t>
  </si>
  <si>
    <t>Кронирование дерева,вывоз веток контейнером с утилизацией 8м3(5т)</t>
  </si>
  <si>
    <t>Смена задвижек диам.50мм ГВС</t>
  </si>
  <si>
    <t>Ремонт дверного доводчика к металлическим дверям</t>
  </si>
  <si>
    <t>Смена трубопроводов из полиэтиленовых канализационных труб диаметром до 100мм</t>
  </si>
  <si>
    <t>100м трубопровода с фасонными частями</t>
  </si>
  <si>
    <t>Разборка деревянных элементов конструкций крыш обрешетки из брусков с прозорами</t>
  </si>
  <si>
    <t>100м2 кровли</t>
  </si>
  <si>
    <t>Монтаж каркаса под навес</t>
  </si>
  <si>
    <t>т</t>
  </si>
  <si>
    <t>Устройство обрешетки:сплошной из досок</t>
  </si>
  <si>
    <t>100м2</t>
  </si>
  <si>
    <t>Монтаж кровельного покрытия из профилированного листа при высоте здания до 25м</t>
  </si>
  <si>
    <t>100м2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</si>
</sst>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0" xfId="0" applyNumberFormat="1" applyFont="1"/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8"/>
  <sheetViews>
    <sheetView tabSelected="1" zoomScale="118" zoomScaleNormal="118" workbookViewId="0">
      <selection activeCell="E55" sqref="E55"/>
    </sheetView>
  </sheetViews>
  <sheetFormatPr defaultRowHeight="14.5" x14ac:dyDescent="0.35"/>
  <cols>
    <col min="1" max="1" width="5.1796875" customWidth="1"/>
    <col min="2" max="2" width="47.453125" customWidth="1"/>
    <col min="3" max="3" width="12.453125" customWidth="1"/>
    <col min="4" max="4" width="10.7265625" customWidth="1"/>
    <col min="5" max="5" width="16.90625" customWidth="1"/>
    <col min="6" max="6" width="9.54296875" customWidth="1"/>
    <col min="7" max="7" width="11.26953125" customWidth="1"/>
    <col min="8" max="8" width="10.453125" customWidth="1"/>
    <col min="9" max="9" width="11.1796875" customWidth="1"/>
    <col min="10" max="10" width="10.453125" customWidth="1"/>
    <col min="11" max="11" width="12.1796875" customWidth="1"/>
    <col min="13" max="13" width="10.26953125" bestFit="1" customWidth="1"/>
    <col min="14" max="14" width="10.453125" customWidth="1"/>
    <col min="17" max="17" width="10.453125" customWidth="1"/>
  </cols>
  <sheetData>
    <row r="1" spans="1:24" ht="15.5" x14ac:dyDescent="0.35">
      <c r="A1" s="4"/>
      <c r="B1" s="4"/>
      <c r="C1" s="4"/>
      <c r="D1" s="4"/>
      <c r="E1" s="4"/>
      <c r="F1" s="1"/>
      <c r="G1" s="2"/>
      <c r="H1" s="2"/>
      <c r="I1" s="2"/>
      <c r="J1" s="2"/>
      <c r="K1" s="2"/>
      <c r="L1" s="2"/>
      <c r="M1" s="2"/>
      <c r="N1" s="2"/>
    </row>
    <row r="2" spans="1:24" ht="15.5" x14ac:dyDescent="0.35">
      <c r="A2" s="4"/>
      <c r="B2" s="3" t="s">
        <v>0</v>
      </c>
      <c r="C2" s="3"/>
      <c r="D2" s="4"/>
      <c r="E2" s="4"/>
      <c r="F2" s="1"/>
      <c r="G2" s="2"/>
      <c r="H2" s="2"/>
      <c r="I2" s="2"/>
      <c r="J2" s="2"/>
      <c r="K2" s="2"/>
      <c r="L2" s="2"/>
      <c r="M2" s="2"/>
      <c r="N2" s="2"/>
    </row>
    <row r="3" spans="1:24" ht="15.5" x14ac:dyDescent="0.35">
      <c r="A3" s="4"/>
      <c r="B3" s="3" t="s">
        <v>18</v>
      </c>
      <c r="C3" s="3"/>
      <c r="D3" s="3"/>
      <c r="E3" s="3"/>
      <c r="F3" s="1"/>
      <c r="G3" s="2"/>
      <c r="H3" s="2"/>
      <c r="I3" s="2"/>
      <c r="J3" s="2"/>
      <c r="K3" s="2"/>
      <c r="L3" s="2"/>
      <c r="M3" s="2"/>
      <c r="N3" s="2"/>
    </row>
    <row r="4" spans="1:24" ht="15.5" x14ac:dyDescent="0.35">
      <c r="A4" s="4"/>
      <c r="B4" s="3" t="s">
        <v>53</v>
      </c>
      <c r="C4" s="3"/>
      <c r="D4" s="3"/>
      <c r="E4" s="3"/>
      <c r="F4" s="1"/>
      <c r="G4" s="2"/>
      <c r="H4" s="2"/>
      <c r="I4" s="2"/>
      <c r="J4" s="2"/>
      <c r="K4" s="2"/>
      <c r="L4" s="2"/>
      <c r="M4" s="2"/>
      <c r="N4" s="2"/>
    </row>
    <row r="5" spans="1:24" ht="15.5" x14ac:dyDescent="0.35">
      <c r="A5" s="4"/>
      <c r="B5" s="3" t="s">
        <v>39</v>
      </c>
      <c r="C5" s="3"/>
      <c r="D5" s="3"/>
      <c r="E5" s="3"/>
      <c r="F5" s="1"/>
      <c r="G5" s="2"/>
      <c r="H5" s="2"/>
      <c r="I5" s="2"/>
      <c r="J5" s="2"/>
      <c r="K5" s="2"/>
      <c r="L5" s="2"/>
      <c r="M5" s="2"/>
      <c r="N5" s="2"/>
    </row>
    <row r="6" spans="1:24" ht="15.5" x14ac:dyDescent="0.35">
      <c r="A6" s="4"/>
      <c r="B6" s="4"/>
      <c r="C6" s="4"/>
      <c r="D6" s="4"/>
      <c r="E6" s="4"/>
      <c r="F6" s="1"/>
      <c r="G6" s="2"/>
      <c r="H6" s="2"/>
      <c r="I6" s="2"/>
      <c r="J6" s="2"/>
      <c r="K6" s="2"/>
      <c r="L6" s="2"/>
      <c r="M6" s="2"/>
      <c r="N6" s="2"/>
    </row>
    <row r="7" spans="1:24" ht="15.5" x14ac:dyDescent="0.3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  <c r="G7" s="2"/>
      <c r="H7" s="2"/>
      <c r="I7" s="2"/>
      <c r="J7" s="2"/>
      <c r="K7" s="2"/>
      <c r="L7" s="2"/>
      <c r="M7" s="2"/>
      <c r="N7" s="2"/>
    </row>
    <row r="8" spans="1:24" ht="15.5" x14ac:dyDescent="0.35">
      <c r="A8" s="6" t="s">
        <v>6</v>
      </c>
      <c r="B8" s="6"/>
      <c r="C8" s="6"/>
      <c r="D8" s="6"/>
      <c r="E8" s="6" t="s">
        <v>7</v>
      </c>
      <c r="F8" s="4"/>
      <c r="G8" s="2"/>
      <c r="H8" s="2"/>
      <c r="I8" s="2"/>
      <c r="J8" s="2"/>
      <c r="K8" s="2"/>
      <c r="L8" s="2"/>
      <c r="M8" s="2"/>
      <c r="N8" s="2"/>
    </row>
    <row r="9" spans="1:24" s="1" customFormat="1" ht="15.5" x14ac:dyDescent="0.35">
      <c r="A9" s="6"/>
      <c r="B9" s="11" t="s">
        <v>9</v>
      </c>
      <c r="C9" s="6"/>
      <c r="D9" s="6"/>
      <c r="E9" s="6"/>
      <c r="F9" s="4"/>
      <c r="G9" s="2"/>
      <c r="H9" s="2"/>
      <c r="I9" s="2"/>
      <c r="J9" s="2" t="s">
        <v>29</v>
      </c>
      <c r="K9" s="2"/>
      <c r="L9" s="2"/>
      <c r="M9" s="2"/>
      <c r="N9" s="2"/>
      <c r="O9"/>
      <c r="P9"/>
      <c r="Q9"/>
      <c r="R9"/>
      <c r="S9"/>
      <c r="T9"/>
      <c r="U9"/>
      <c r="V9"/>
      <c r="W9"/>
      <c r="X9"/>
    </row>
    <row r="10" spans="1:24" ht="15.5" x14ac:dyDescent="0.35">
      <c r="A10" s="7">
        <v>1</v>
      </c>
      <c r="B10" s="8" t="s">
        <v>35</v>
      </c>
      <c r="C10" s="8" t="s">
        <v>12</v>
      </c>
      <c r="D10" s="7">
        <f>0.05+0.02+0.02+0.02+0.02+0.03+0.01+0.01+0.05+0.04+0.02+0.03</f>
        <v>0.32000000000000006</v>
      </c>
      <c r="E10" s="7">
        <f>909.6+363.4+381+381+381+571.2+194.2+194.2+971.6+791.8+396.2+595.6</f>
        <v>6130.8</v>
      </c>
      <c r="F10" s="4"/>
      <c r="G10" s="2"/>
      <c r="H10" s="2"/>
      <c r="I10" s="2"/>
      <c r="J10" s="2"/>
      <c r="K10" s="2"/>
      <c r="L10" s="2"/>
      <c r="M10" s="2"/>
      <c r="N10" s="2"/>
    </row>
    <row r="11" spans="1:24" s="1" customFormat="1" ht="31" x14ac:dyDescent="0.35">
      <c r="A11" s="7">
        <v>2</v>
      </c>
      <c r="B11" s="8" t="s">
        <v>57</v>
      </c>
      <c r="C11" s="8" t="s">
        <v>58</v>
      </c>
      <c r="D11" s="7">
        <f>0.01</f>
        <v>0.01</v>
      </c>
      <c r="E11" s="7">
        <f>4157.6</f>
        <v>4157.6000000000004</v>
      </c>
      <c r="F11" s="4"/>
      <c r="G11" s="2"/>
      <c r="H11" s="2"/>
      <c r="I11" s="2"/>
      <c r="J11" s="2"/>
      <c r="K11" s="2"/>
      <c r="L11" s="2"/>
      <c r="M11" s="2"/>
      <c r="N11" s="2"/>
    </row>
    <row r="12" spans="1:24" s="1" customFormat="1" ht="46.5" x14ac:dyDescent="0.35">
      <c r="A12" s="7">
        <v>3</v>
      </c>
      <c r="B12" s="8" t="s">
        <v>23</v>
      </c>
      <c r="C12" s="8" t="s">
        <v>24</v>
      </c>
      <c r="D12" s="7">
        <f>0.09</f>
        <v>0.09</v>
      </c>
      <c r="E12" s="7">
        <f>292.6+292.6+297.6+297.6+297.6+297.6+319.2+319.2+319.2+340.6+340.6+340.6</f>
        <v>3754.9999999999991</v>
      </c>
      <c r="F12" s="4"/>
      <c r="G12" s="14"/>
      <c r="H12" s="2"/>
      <c r="I12" s="2"/>
      <c r="J12" s="2"/>
      <c r="K12" s="2"/>
      <c r="L12" s="2"/>
      <c r="M12" s="2"/>
      <c r="N12" s="2"/>
      <c r="O12"/>
      <c r="P12"/>
      <c r="Q12"/>
      <c r="R12"/>
      <c r="S12"/>
      <c r="T12"/>
      <c r="U12"/>
      <c r="V12"/>
      <c r="W12"/>
      <c r="X12"/>
    </row>
    <row r="13" spans="1:24" ht="46.5" x14ac:dyDescent="0.35">
      <c r="A13" s="7">
        <v>4</v>
      </c>
      <c r="B13" s="8" t="s">
        <v>14</v>
      </c>
      <c r="C13" s="8" t="s">
        <v>11</v>
      </c>
      <c r="D13" s="7">
        <f>20.11</f>
        <v>20.11</v>
      </c>
      <c r="E13" s="7">
        <f>138878</f>
        <v>138878</v>
      </c>
      <c r="F13" s="4"/>
      <c r="G13" s="14"/>
      <c r="H13" s="2"/>
      <c r="I13" s="2"/>
      <c r="J13" s="2"/>
      <c r="K13" s="2"/>
      <c r="L13" s="2"/>
      <c r="M13" s="2"/>
      <c r="N13" s="2"/>
    </row>
    <row r="14" spans="1:24" ht="46.5" x14ac:dyDescent="0.35">
      <c r="A14" s="7">
        <v>5</v>
      </c>
      <c r="B14" s="8" t="s">
        <v>15</v>
      </c>
      <c r="C14" s="8" t="s">
        <v>11</v>
      </c>
      <c r="D14" s="7">
        <f>1</f>
        <v>1</v>
      </c>
      <c r="E14" s="7">
        <f>6999</f>
        <v>6999</v>
      </c>
      <c r="F14" s="4"/>
      <c r="G14" s="2"/>
      <c r="H14" s="2"/>
      <c r="I14" s="2"/>
      <c r="J14" s="2"/>
      <c r="K14" s="2"/>
      <c r="L14" s="2"/>
      <c r="M14" s="2"/>
      <c r="N14" s="2"/>
    </row>
    <row r="15" spans="1:24" s="1" customFormat="1" ht="15.5" x14ac:dyDescent="0.35">
      <c r="A15" s="7">
        <v>6</v>
      </c>
      <c r="B15" s="8" t="s">
        <v>38</v>
      </c>
      <c r="C15" s="8" t="s">
        <v>25</v>
      </c>
      <c r="D15" s="7">
        <f>0.2+0.2</f>
        <v>0.4</v>
      </c>
      <c r="E15" s="7">
        <f>2396.6+2586</f>
        <v>4982.6000000000004</v>
      </c>
      <c r="F15" s="4"/>
      <c r="G15" s="2"/>
      <c r="H15" s="2"/>
      <c r="I15" s="2"/>
      <c r="J15" s="2"/>
      <c r="K15" s="2"/>
      <c r="L15" s="2"/>
      <c r="M15" s="2"/>
      <c r="N15" s="2"/>
      <c r="O15"/>
      <c r="P15"/>
      <c r="Q15"/>
      <c r="R15"/>
      <c r="S15"/>
      <c r="T15"/>
      <c r="U15"/>
      <c r="V15"/>
      <c r="W15"/>
      <c r="X15"/>
    </row>
    <row r="16" spans="1:24" s="1" customFormat="1" ht="31" x14ac:dyDescent="0.35">
      <c r="A16" s="7">
        <v>7</v>
      </c>
      <c r="B16" s="8" t="s">
        <v>36</v>
      </c>
      <c r="C16" s="8" t="s">
        <v>37</v>
      </c>
      <c r="D16" s="7">
        <f>0.03</f>
        <v>0.03</v>
      </c>
      <c r="E16" s="7">
        <f>424.8</f>
        <v>424.8</v>
      </c>
      <c r="F16" s="4"/>
      <c r="G16" s="2"/>
      <c r="H16" s="2"/>
      <c r="I16" s="2"/>
      <c r="J16" s="2"/>
      <c r="K16" s="2"/>
      <c r="L16" s="2"/>
      <c r="M16" s="2"/>
      <c r="N16" s="2"/>
      <c r="O16"/>
      <c r="P16"/>
      <c r="Q16"/>
      <c r="R16"/>
      <c r="S16"/>
      <c r="T16"/>
      <c r="U16"/>
      <c r="V16"/>
      <c r="W16"/>
      <c r="X16"/>
    </row>
    <row r="17" spans="1:24" s="1" customFormat="1" ht="62" x14ac:dyDescent="0.35">
      <c r="A17" s="7">
        <v>8</v>
      </c>
      <c r="B17" s="8" t="s">
        <v>19</v>
      </c>
      <c r="C17" s="8" t="s">
        <v>20</v>
      </c>
      <c r="D17" s="7">
        <f>0.9255</f>
        <v>0.92549999999999999</v>
      </c>
      <c r="E17" s="7">
        <f>3201.6+3201.6+3264.8+3264.8+3264.8+3264.8+3510.8+3510.8+3510.8+3756+3756+3756</f>
        <v>41262.799999999996</v>
      </c>
      <c r="F17" s="4"/>
      <c r="G17" s="2"/>
      <c r="H17" s="2"/>
      <c r="I17" s="2"/>
      <c r="J17" s="2"/>
      <c r="K17" s="2"/>
      <c r="L17" s="2"/>
      <c r="M17" s="2"/>
      <c r="N17" s="2"/>
      <c r="O17"/>
      <c r="P17"/>
      <c r="Q17"/>
      <c r="R17"/>
      <c r="S17"/>
      <c r="T17"/>
      <c r="U17"/>
      <c r="V17"/>
      <c r="W17"/>
      <c r="X17"/>
    </row>
    <row r="18" spans="1:24" s="1" customFormat="1" ht="15.5" x14ac:dyDescent="0.35">
      <c r="A18" s="7">
        <v>9</v>
      </c>
      <c r="B18" s="8" t="s">
        <v>21</v>
      </c>
      <c r="C18" s="8" t="s">
        <v>22</v>
      </c>
      <c r="D18" s="7">
        <f>0.03+0.02+0.02+0.02+0.02+0.01+0.02</f>
        <v>0.14000000000000001</v>
      </c>
      <c r="E18" s="7">
        <f>528.4+1058.8+1137.2+1137.2+1137.6+609.4+1217.8</f>
        <v>6826.3999999999987</v>
      </c>
      <c r="F18" s="4"/>
      <c r="G18" s="2"/>
      <c r="H18" s="2"/>
      <c r="I18" s="2"/>
      <c r="J18" s="2"/>
      <c r="K18" s="2"/>
      <c r="L18" s="2"/>
      <c r="M18" s="2"/>
      <c r="N18" s="2"/>
      <c r="O18"/>
      <c r="P18"/>
      <c r="Q18"/>
      <c r="R18"/>
      <c r="S18"/>
      <c r="T18"/>
      <c r="U18"/>
      <c r="V18"/>
      <c r="W18"/>
      <c r="X18"/>
    </row>
    <row r="19" spans="1:24" s="1" customFormat="1" ht="46.5" x14ac:dyDescent="0.35">
      <c r="A19" s="7">
        <v>10</v>
      </c>
      <c r="B19" s="8" t="s">
        <v>26</v>
      </c>
      <c r="C19" s="8" t="s">
        <v>11</v>
      </c>
      <c r="D19" s="7">
        <f>0.05+0.03+0.03+0.03+0.05+0.06+0.03</f>
        <v>0.28000000000000003</v>
      </c>
      <c r="E19" s="7">
        <f>1287+771.2+822.2+822.2+1458.2+1751.4+876.2</f>
        <v>7788.3999999999987</v>
      </c>
      <c r="F19" s="4"/>
      <c r="G19" s="2"/>
      <c r="H19" s="2"/>
      <c r="I19" s="2"/>
      <c r="J19" s="2"/>
      <c r="K19" s="2"/>
      <c r="L19" s="2"/>
      <c r="M19" s="2"/>
      <c r="N19" s="2"/>
      <c r="O19"/>
      <c r="P19"/>
      <c r="Q19"/>
      <c r="R19"/>
      <c r="S19"/>
      <c r="T19"/>
      <c r="U19"/>
      <c r="V19"/>
      <c r="W19"/>
      <c r="X19"/>
    </row>
    <row r="20" spans="1:24" s="1" customFormat="1" ht="31" x14ac:dyDescent="0.35">
      <c r="A20" s="7">
        <v>11</v>
      </c>
      <c r="B20" s="8" t="s">
        <v>72</v>
      </c>
      <c r="C20" s="8" t="s">
        <v>46</v>
      </c>
      <c r="D20" s="7">
        <f>1</f>
        <v>1</v>
      </c>
      <c r="E20" s="7">
        <f>1275.6</f>
        <v>1275.5999999999999</v>
      </c>
      <c r="F20" s="4"/>
      <c r="G20" s="2"/>
      <c r="H20" s="2"/>
      <c r="I20" s="2"/>
      <c r="J20" s="2"/>
      <c r="K20" s="2"/>
      <c r="L20" s="2"/>
      <c r="M20" s="2"/>
      <c r="N20" s="2"/>
      <c r="O20"/>
      <c r="P20"/>
      <c r="Q20"/>
      <c r="R20"/>
      <c r="S20"/>
      <c r="T20"/>
      <c r="U20"/>
      <c r="V20"/>
      <c r="W20"/>
      <c r="X20"/>
    </row>
    <row r="21" spans="1:24" ht="15.5" x14ac:dyDescent="0.35">
      <c r="A21" s="7"/>
      <c r="B21" s="8"/>
      <c r="C21" s="8"/>
      <c r="D21" s="7"/>
      <c r="E21" s="9">
        <f>SUM(E10:E20)</f>
        <v>222480.99999999997</v>
      </c>
      <c r="F21" s="4"/>
      <c r="G21" s="2"/>
      <c r="H21" s="2"/>
      <c r="I21" s="2"/>
      <c r="J21" s="2"/>
      <c r="K21" s="2"/>
      <c r="L21" s="2"/>
      <c r="M21" s="2"/>
      <c r="N21" s="2"/>
    </row>
    <row r="22" spans="1:24" ht="15.5" x14ac:dyDescent="0.35">
      <c r="A22" s="7"/>
      <c r="B22" s="12" t="s">
        <v>10</v>
      </c>
      <c r="C22" s="8"/>
      <c r="D22" s="7"/>
      <c r="E22" s="7"/>
      <c r="F22" s="4"/>
      <c r="G22" s="2"/>
      <c r="H22" s="2"/>
      <c r="I22" s="2"/>
      <c r="J22" s="2"/>
      <c r="K22" s="2"/>
      <c r="L22" s="2"/>
      <c r="M22" s="2"/>
      <c r="N22" s="2"/>
    </row>
    <row r="23" spans="1:24" ht="15.5" x14ac:dyDescent="0.35">
      <c r="A23" s="7">
        <v>1</v>
      </c>
      <c r="B23" s="8" t="s">
        <v>49</v>
      </c>
      <c r="C23" s="8" t="s">
        <v>12</v>
      </c>
      <c r="D23" s="7">
        <f>0.06</f>
        <v>0.06</v>
      </c>
      <c r="E23" s="7">
        <f>5477.4</f>
        <v>5477.4</v>
      </c>
      <c r="F23" s="15"/>
      <c r="G23" s="2"/>
      <c r="H23" s="2"/>
      <c r="I23" s="2"/>
      <c r="J23" s="2"/>
      <c r="K23" s="2"/>
      <c r="L23" s="2"/>
      <c r="M23" s="2"/>
      <c r="N23" s="2"/>
    </row>
    <row r="24" spans="1:24" s="1" customFormat="1" ht="15.5" x14ac:dyDescent="0.35">
      <c r="A24" s="7">
        <v>2</v>
      </c>
      <c r="B24" s="8" t="s">
        <v>51</v>
      </c>
      <c r="C24" s="8" t="s">
        <v>52</v>
      </c>
      <c r="D24" s="7">
        <v>1</v>
      </c>
      <c r="E24" s="7">
        <f>2800+2800+2800+2800+2800+2800+2800+2800+2800+2800+2800+2800</f>
        <v>33600</v>
      </c>
      <c r="F24" s="15"/>
      <c r="G24" s="2"/>
      <c r="H24" s="2"/>
      <c r="I24" s="2"/>
      <c r="J24" s="2"/>
      <c r="K24" s="2"/>
      <c r="L24" s="2"/>
      <c r="M24" s="2"/>
      <c r="N24" s="2"/>
      <c r="O24"/>
      <c r="P24"/>
      <c r="Q24"/>
      <c r="R24"/>
      <c r="S24"/>
      <c r="T24"/>
      <c r="U24"/>
      <c r="V24"/>
      <c r="W24"/>
      <c r="X24"/>
    </row>
    <row r="25" spans="1:24" s="1" customFormat="1" ht="15.5" x14ac:dyDescent="0.35">
      <c r="A25" s="7">
        <v>3</v>
      </c>
      <c r="B25" s="8" t="s">
        <v>55</v>
      </c>
      <c r="C25" s="8" t="s">
        <v>56</v>
      </c>
      <c r="D25" s="7">
        <f>2+6</f>
        <v>8</v>
      </c>
      <c r="E25" s="7">
        <f>2237.4+6823.2</f>
        <v>9060.6</v>
      </c>
      <c r="F25" s="15"/>
      <c r="G25" s="2"/>
      <c r="H25" s="2"/>
      <c r="I25" s="2"/>
      <c r="J25" s="2"/>
      <c r="K25" s="2"/>
      <c r="L25" s="2"/>
      <c r="M25" s="2"/>
      <c r="N25" s="2"/>
      <c r="O25"/>
      <c r="P25"/>
      <c r="Q25"/>
      <c r="R25"/>
      <c r="S25"/>
      <c r="T25"/>
      <c r="U25"/>
      <c r="V25"/>
      <c r="W25"/>
      <c r="X25"/>
    </row>
    <row r="26" spans="1:24" s="1" customFormat="1" ht="46.5" x14ac:dyDescent="0.35">
      <c r="A26" s="7">
        <v>4</v>
      </c>
      <c r="B26" s="8" t="s">
        <v>59</v>
      </c>
      <c r="C26" s="8" t="s">
        <v>11</v>
      </c>
      <c r="D26" s="7">
        <f>0.08</f>
        <v>0.08</v>
      </c>
      <c r="E26" s="7">
        <f>1969.4</f>
        <v>1969.4</v>
      </c>
      <c r="F26" s="15"/>
      <c r="G26" s="2"/>
      <c r="H26" s="2"/>
      <c r="I26" s="2"/>
      <c r="J26" s="2"/>
      <c r="K26" s="2"/>
      <c r="L26" s="2"/>
      <c r="M26" s="2"/>
      <c r="N26" s="2"/>
    </row>
    <row r="27" spans="1:24" s="1" customFormat="1" ht="77.5" x14ac:dyDescent="0.35">
      <c r="A27" s="7">
        <v>5</v>
      </c>
      <c r="B27" s="8" t="s">
        <v>65</v>
      </c>
      <c r="C27" s="8" t="s">
        <v>60</v>
      </c>
      <c r="D27" s="7">
        <f>0.11</f>
        <v>0.11</v>
      </c>
      <c r="E27" s="7">
        <f>198</f>
        <v>198</v>
      </c>
      <c r="F27" s="15"/>
      <c r="G27" s="2"/>
      <c r="H27" s="2"/>
      <c r="I27" s="2"/>
      <c r="J27" s="2"/>
      <c r="K27" s="2"/>
      <c r="L27" s="2"/>
      <c r="M27" s="2"/>
      <c r="N27" s="2"/>
    </row>
    <row r="28" spans="1:24" s="1" customFormat="1" ht="46.5" x14ac:dyDescent="0.35">
      <c r="A28" s="7">
        <v>6</v>
      </c>
      <c r="B28" s="8" t="s">
        <v>66</v>
      </c>
      <c r="C28" s="8" t="s">
        <v>28</v>
      </c>
      <c r="D28" s="7">
        <f>0.08</f>
        <v>0.08</v>
      </c>
      <c r="E28" s="7">
        <f>1841</f>
        <v>1841</v>
      </c>
      <c r="F28" s="15"/>
      <c r="G28" s="2"/>
      <c r="H28" s="2"/>
      <c r="I28" s="2"/>
      <c r="J28" s="2"/>
      <c r="K28" s="2"/>
      <c r="L28" s="2"/>
      <c r="M28" s="2"/>
      <c r="N28" s="2"/>
      <c r="O28"/>
      <c r="P28"/>
      <c r="Q28"/>
      <c r="R28"/>
      <c r="S28"/>
      <c r="T28"/>
      <c r="U28"/>
      <c r="V28"/>
      <c r="W28"/>
      <c r="X28"/>
    </row>
    <row r="29" spans="1:24" s="1" customFormat="1" ht="15.5" x14ac:dyDescent="0.35">
      <c r="A29" s="7">
        <v>7</v>
      </c>
      <c r="B29" s="8" t="s">
        <v>71</v>
      </c>
      <c r="C29" s="8" t="s">
        <v>12</v>
      </c>
      <c r="D29" s="7">
        <f>0.02</f>
        <v>0.02</v>
      </c>
      <c r="E29" s="7">
        <f>11707.2</f>
        <v>11707.2</v>
      </c>
      <c r="F29" s="15"/>
      <c r="G29" s="2"/>
      <c r="H29" s="2"/>
      <c r="I29" s="2"/>
      <c r="J29" s="2"/>
      <c r="K29" s="2"/>
      <c r="L29" s="2"/>
      <c r="M29" s="2"/>
      <c r="N29" s="2"/>
    </row>
    <row r="30" spans="1:24" s="1" customFormat="1" ht="77.5" x14ac:dyDescent="0.35">
      <c r="A30" s="7">
        <v>8</v>
      </c>
      <c r="B30" s="8" t="s">
        <v>73</v>
      </c>
      <c r="C30" s="8" t="s">
        <v>74</v>
      </c>
      <c r="D30" s="7">
        <f>0.005</f>
        <v>5.0000000000000001E-3</v>
      </c>
      <c r="E30" s="7">
        <f>591.4</f>
        <v>591.4</v>
      </c>
      <c r="F30" s="15"/>
      <c r="G30" s="2"/>
      <c r="H30" s="2"/>
      <c r="I30" s="2"/>
      <c r="J30" s="2"/>
      <c r="K30" s="2"/>
      <c r="L30" s="2"/>
      <c r="M30" s="2"/>
      <c r="N30" s="2"/>
      <c r="O30"/>
      <c r="P30"/>
      <c r="Q30"/>
      <c r="R30"/>
      <c r="S30"/>
      <c r="T30"/>
      <c r="U30"/>
      <c r="V30"/>
      <c r="W30"/>
      <c r="X30"/>
    </row>
    <row r="31" spans="1:24" s="1" customFormat="1" ht="77.5" x14ac:dyDescent="0.35">
      <c r="A31" s="7">
        <v>9</v>
      </c>
      <c r="B31" s="8" t="s">
        <v>45</v>
      </c>
      <c r="C31" s="8" t="s">
        <v>13</v>
      </c>
      <c r="D31" s="7">
        <f>0.16</f>
        <v>0.16</v>
      </c>
      <c r="E31" s="7">
        <f>8566.4</f>
        <v>8566.4</v>
      </c>
      <c r="F31" s="15"/>
      <c r="G31" s="2"/>
      <c r="H31" s="2"/>
      <c r="I31" s="2"/>
      <c r="J31" s="2"/>
      <c r="K31" s="2"/>
      <c r="L31" s="2"/>
      <c r="M31" s="2"/>
      <c r="N31" s="2"/>
      <c r="O31"/>
      <c r="P31"/>
      <c r="Q31"/>
      <c r="R31"/>
      <c r="S31"/>
      <c r="T31"/>
      <c r="U31"/>
      <c r="V31"/>
      <c r="W31"/>
      <c r="X31"/>
    </row>
    <row r="32" spans="1:24" s="1" customFormat="1" ht="31" x14ac:dyDescent="0.35">
      <c r="A32" s="7">
        <v>10</v>
      </c>
      <c r="B32" s="8" t="s">
        <v>75</v>
      </c>
      <c r="C32" s="8" t="s">
        <v>76</v>
      </c>
      <c r="D32" s="7">
        <f>0.07</f>
        <v>7.0000000000000007E-2</v>
      </c>
      <c r="E32" s="7">
        <f>881.8</f>
        <v>881.8</v>
      </c>
      <c r="F32" s="15"/>
      <c r="G32" s="2"/>
      <c r="H32" s="2"/>
      <c r="I32" s="2"/>
      <c r="J32" s="2"/>
      <c r="K32" s="2"/>
      <c r="L32" s="2"/>
      <c r="M32" s="2"/>
      <c r="N32" s="2"/>
      <c r="O32"/>
      <c r="P32"/>
      <c r="Q32"/>
      <c r="R32"/>
      <c r="S32"/>
      <c r="T32"/>
      <c r="U32"/>
      <c r="V32"/>
      <c r="W32"/>
      <c r="X32"/>
    </row>
    <row r="33" spans="1:24" s="1" customFormat="1" ht="15.5" x14ac:dyDescent="0.35">
      <c r="A33" s="7">
        <v>11</v>
      </c>
      <c r="B33" s="8" t="s">
        <v>77</v>
      </c>
      <c r="C33" s="8" t="s">
        <v>78</v>
      </c>
      <c r="D33" s="7">
        <f>0.01348</f>
        <v>1.3480000000000001E-2</v>
      </c>
      <c r="E33" s="7">
        <f>1293.4</f>
        <v>1293.4000000000001</v>
      </c>
      <c r="F33" s="15"/>
      <c r="G33" s="2"/>
      <c r="H33" s="2"/>
      <c r="I33" s="2"/>
      <c r="J33" s="2"/>
      <c r="K33" s="2"/>
      <c r="L33" s="2"/>
      <c r="M33" s="2"/>
      <c r="N33" s="2"/>
      <c r="O33"/>
      <c r="P33"/>
      <c r="Q33"/>
      <c r="R33"/>
      <c r="S33"/>
      <c r="T33"/>
      <c r="U33"/>
      <c r="V33"/>
      <c r="W33"/>
      <c r="X33"/>
    </row>
    <row r="34" spans="1:24" s="1" customFormat="1" ht="15.5" x14ac:dyDescent="0.35">
      <c r="A34" s="7">
        <v>12</v>
      </c>
      <c r="B34" s="8" t="s">
        <v>79</v>
      </c>
      <c r="C34" s="8" t="s">
        <v>80</v>
      </c>
      <c r="D34" s="7">
        <f>0.069</f>
        <v>6.9000000000000006E-2</v>
      </c>
      <c r="E34" s="7">
        <f>3871.2</f>
        <v>3871.2</v>
      </c>
      <c r="F34" s="15"/>
      <c r="G34" s="2"/>
      <c r="H34" s="2"/>
      <c r="I34" s="2"/>
      <c r="J34" s="2"/>
      <c r="K34" s="2"/>
      <c r="L34" s="2"/>
      <c r="M34" s="2"/>
      <c r="N34" s="2"/>
      <c r="O34"/>
      <c r="P34"/>
      <c r="Q34"/>
      <c r="R34"/>
      <c r="S34"/>
      <c r="T34"/>
      <c r="U34"/>
      <c r="V34"/>
      <c r="W34"/>
      <c r="X34"/>
    </row>
    <row r="35" spans="1:24" s="1" customFormat="1" ht="46.5" x14ac:dyDescent="0.35">
      <c r="A35" s="7">
        <v>13</v>
      </c>
      <c r="B35" s="8" t="s">
        <v>81</v>
      </c>
      <c r="C35" s="8" t="s">
        <v>82</v>
      </c>
      <c r="D35" s="7">
        <f>0.069</f>
        <v>6.9000000000000006E-2</v>
      </c>
      <c r="E35" s="7">
        <f>6455.8</f>
        <v>6455.8</v>
      </c>
      <c r="F35" s="15"/>
      <c r="G35" s="2"/>
      <c r="H35" s="2"/>
      <c r="I35" s="2"/>
      <c r="J35" s="2"/>
      <c r="K35" s="2"/>
      <c r="L35" s="2"/>
      <c r="M35" s="2"/>
      <c r="N35" s="2"/>
      <c r="O35"/>
      <c r="P35"/>
      <c r="Q35"/>
      <c r="R35"/>
      <c r="S35"/>
      <c r="T35"/>
      <c r="U35"/>
      <c r="V35"/>
      <c r="W35"/>
      <c r="X35"/>
    </row>
    <row r="36" spans="1:24" s="1" customFormat="1" ht="77.5" x14ac:dyDescent="0.35">
      <c r="A36" s="7">
        <v>14</v>
      </c>
      <c r="B36" s="8" t="s">
        <v>64</v>
      </c>
      <c r="C36" s="8" t="s">
        <v>13</v>
      </c>
      <c r="D36" s="7">
        <f>0.16</f>
        <v>0.16</v>
      </c>
      <c r="E36" s="7">
        <f>7580.8</f>
        <v>7580.8</v>
      </c>
      <c r="F36" s="15"/>
      <c r="G36" s="2"/>
      <c r="H36" s="2"/>
      <c r="I36" s="2"/>
      <c r="J36" s="2"/>
      <c r="K36" s="2"/>
      <c r="L36" s="2"/>
      <c r="M36" s="2"/>
      <c r="N36" s="2"/>
      <c r="O36"/>
      <c r="P36"/>
      <c r="Q36"/>
      <c r="R36"/>
      <c r="S36"/>
      <c r="T36"/>
      <c r="U36"/>
      <c r="V36"/>
      <c r="W36"/>
      <c r="X36"/>
    </row>
    <row r="37" spans="1:24" s="1" customFormat="1" ht="77.5" x14ac:dyDescent="0.35">
      <c r="A37" s="7">
        <v>15</v>
      </c>
      <c r="B37" s="8" t="s">
        <v>40</v>
      </c>
      <c r="C37" s="8" t="s">
        <v>41</v>
      </c>
      <c r="D37" s="7">
        <f>0.086</f>
        <v>8.5999999999999993E-2</v>
      </c>
      <c r="E37" s="7">
        <f>14526.2</f>
        <v>14526.2</v>
      </c>
      <c r="F37" s="15"/>
      <c r="G37" s="2"/>
      <c r="H37" s="2"/>
      <c r="I37" s="2"/>
      <c r="J37" s="2"/>
      <c r="K37" s="2"/>
      <c r="L37" s="2"/>
      <c r="M37" s="2"/>
      <c r="N37" s="2"/>
      <c r="O37"/>
      <c r="P37"/>
      <c r="Q37"/>
      <c r="R37"/>
      <c r="S37"/>
      <c r="T37"/>
      <c r="U37"/>
      <c r="V37"/>
      <c r="W37"/>
      <c r="X37"/>
    </row>
    <row r="38" spans="1:24" s="1" customFormat="1" ht="77.5" x14ac:dyDescent="0.35">
      <c r="A38" s="7">
        <v>16</v>
      </c>
      <c r="B38" s="8" t="s">
        <v>50</v>
      </c>
      <c r="C38" s="8" t="s">
        <v>43</v>
      </c>
      <c r="D38" s="7">
        <f>0.25</f>
        <v>0.25</v>
      </c>
      <c r="E38" s="7">
        <f>6460.4</f>
        <v>6460.4</v>
      </c>
      <c r="F38" s="15"/>
      <c r="G38" s="2"/>
      <c r="H38" s="2"/>
      <c r="I38" s="2"/>
      <c r="J38" s="2"/>
      <c r="K38" s="2"/>
      <c r="L38" s="2"/>
      <c r="M38" s="2"/>
      <c r="N38" s="2"/>
      <c r="O38"/>
      <c r="P38"/>
      <c r="Q38"/>
      <c r="R38"/>
      <c r="S38"/>
      <c r="T38"/>
      <c r="U38"/>
      <c r="V38"/>
      <c r="W38"/>
      <c r="X38"/>
    </row>
    <row r="39" spans="1:24" s="1" customFormat="1" ht="77.5" x14ac:dyDescent="0.35">
      <c r="A39" s="7">
        <v>17</v>
      </c>
      <c r="B39" s="8" t="s">
        <v>42</v>
      </c>
      <c r="C39" s="8" t="s">
        <v>43</v>
      </c>
      <c r="D39" s="7">
        <f>2.4</f>
        <v>2.4</v>
      </c>
      <c r="E39" s="7">
        <f>14985.8</f>
        <v>14985.8</v>
      </c>
      <c r="F39" s="15"/>
      <c r="G39" s="2"/>
      <c r="H39" s="2"/>
      <c r="I39" s="2"/>
      <c r="J39" s="2"/>
      <c r="K39" s="2"/>
      <c r="L39" s="2"/>
      <c r="M39" s="2"/>
      <c r="N39" s="2"/>
      <c r="O39"/>
      <c r="P39"/>
      <c r="Q39"/>
      <c r="R39"/>
      <c r="S39"/>
      <c r="T39"/>
      <c r="U39"/>
      <c r="V39"/>
      <c r="W39"/>
      <c r="X39"/>
    </row>
    <row r="40" spans="1:24" s="1" customFormat="1" ht="77.5" x14ac:dyDescent="0.35">
      <c r="A40" s="7">
        <v>18</v>
      </c>
      <c r="B40" s="8" t="s">
        <v>44</v>
      </c>
      <c r="C40" s="8" t="s">
        <v>13</v>
      </c>
      <c r="D40" s="7">
        <f>2.4</f>
        <v>2.4</v>
      </c>
      <c r="E40" s="7">
        <f>69312</f>
        <v>69312</v>
      </c>
      <c r="F40" s="15"/>
      <c r="G40" s="2"/>
      <c r="H40" s="2"/>
      <c r="I40" s="2"/>
      <c r="J40" s="2"/>
      <c r="K40" s="2"/>
      <c r="L40" s="2"/>
      <c r="M40" s="2"/>
      <c r="N40" s="2"/>
    </row>
    <row r="41" spans="1:24" s="1" customFormat="1" ht="77.5" x14ac:dyDescent="0.35">
      <c r="A41" s="7">
        <v>19</v>
      </c>
      <c r="B41" s="8" t="s">
        <v>67</v>
      </c>
      <c r="C41" s="8" t="s">
        <v>13</v>
      </c>
      <c r="D41" s="7">
        <f>0.138</f>
        <v>0.13800000000000001</v>
      </c>
      <c r="E41" s="7">
        <f>1750.6</f>
        <v>1750.6</v>
      </c>
      <c r="F41" s="15"/>
      <c r="G41" s="2"/>
      <c r="H41" s="2"/>
      <c r="I41" s="2"/>
      <c r="J41" s="2"/>
      <c r="K41" s="2"/>
      <c r="L41" s="2"/>
      <c r="M41" s="2"/>
      <c r="N41" s="2"/>
      <c r="O41"/>
      <c r="P41"/>
      <c r="Q41"/>
      <c r="R41"/>
      <c r="S41"/>
      <c r="T41"/>
      <c r="U41"/>
      <c r="V41"/>
      <c r="W41"/>
      <c r="X41"/>
    </row>
    <row r="42" spans="1:24" s="1" customFormat="1" ht="31" x14ac:dyDescent="0.35">
      <c r="A42" s="7">
        <v>20</v>
      </c>
      <c r="B42" s="8" t="s">
        <v>68</v>
      </c>
      <c r="C42" s="8" t="s">
        <v>61</v>
      </c>
      <c r="D42" s="7">
        <f>0.01</f>
        <v>0.01</v>
      </c>
      <c r="E42" s="7">
        <f>1666</f>
        <v>1666</v>
      </c>
      <c r="F42" s="15"/>
      <c r="G42" s="2"/>
      <c r="H42" s="2"/>
      <c r="I42" s="2"/>
      <c r="J42" s="2"/>
      <c r="K42" s="2"/>
      <c r="L42" s="2"/>
      <c r="M42" s="2"/>
      <c r="N42" s="2"/>
      <c r="O42"/>
      <c r="P42"/>
      <c r="Q42"/>
      <c r="R42"/>
      <c r="S42"/>
      <c r="T42"/>
      <c r="U42"/>
      <c r="V42"/>
      <c r="W42"/>
      <c r="X42"/>
    </row>
    <row r="43" spans="1:24" s="1" customFormat="1" ht="31" x14ac:dyDescent="0.35">
      <c r="A43" s="7">
        <v>21</v>
      </c>
      <c r="B43" s="8" t="s">
        <v>63</v>
      </c>
      <c r="C43" s="8" t="s">
        <v>28</v>
      </c>
      <c r="D43" s="7">
        <f>0.013</f>
        <v>1.2999999999999999E-2</v>
      </c>
      <c r="E43" s="7">
        <f>701.6</f>
        <v>701.6</v>
      </c>
      <c r="F43" s="15"/>
      <c r="G43" s="2"/>
      <c r="H43" s="2"/>
      <c r="I43" s="2"/>
      <c r="J43" s="2"/>
      <c r="K43" s="2"/>
      <c r="L43" s="2"/>
      <c r="M43" s="2"/>
      <c r="N43" s="2"/>
      <c r="O43"/>
      <c r="P43"/>
      <c r="Q43"/>
      <c r="R43"/>
      <c r="S43"/>
      <c r="T43"/>
      <c r="U43"/>
      <c r="V43"/>
      <c r="W43"/>
      <c r="X43"/>
    </row>
    <row r="44" spans="1:24" s="1" customFormat="1" ht="15.5" x14ac:dyDescent="0.35">
      <c r="A44" s="7">
        <v>22</v>
      </c>
      <c r="B44" s="8" t="s">
        <v>69</v>
      </c>
      <c r="C44" s="8" t="s">
        <v>46</v>
      </c>
      <c r="D44" s="7">
        <v>1</v>
      </c>
      <c r="E44" s="7">
        <f>6936.2</f>
        <v>6936.2</v>
      </c>
      <c r="F44" s="15"/>
      <c r="G44" s="2"/>
      <c r="H44" s="2"/>
      <c r="I44" s="2"/>
      <c r="J44" s="2"/>
      <c r="K44" s="2"/>
      <c r="L44" s="2"/>
      <c r="M44" s="2"/>
      <c r="N44" s="2"/>
      <c r="O44"/>
      <c r="P44"/>
      <c r="Q44"/>
      <c r="R44"/>
      <c r="S44"/>
      <c r="T44"/>
      <c r="U44"/>
      <c r="V44"/>
      <c r="W44"/>
      <c r="X44"/>
    </row>
    <row r="45" spans="1:24" s="1" customFormat="1" ht="31" x14ac:dyDescent="0.35">
      <c r="A45" s="7">
        <v>23</v>
      </c>
      <c r="B45" s="8" t="s">
        <v>70</v>
      </c>
      <c r="C45" s="8" t="s">
        <v>52</v>
      </c>
      <c r="D45" s="7">
        <v>1</v>
      </c>
      <c r="E45" s="7">
        <f>14855.2</f>
        <v>14855.2</v>
      </c>
      <c r="F45" s="15"/>
      <c r="G45" s="2"/>
      <c r="H45" s="2"/>
      <c r="I45" s="2"/>
      <c r="J45" s="2"/>
      <c r="K45" s="2"/>
      <c r="L45" s="2"/>
      <c r="M45" s="2"/>
      <c r="N45" s="2"/>
      <c r="O45"/>
      <c r="P45"/>
      <c r="Q45"/>
      <c r="R45"/>
      <c r="S45"/>
      <c r="T45"/>
      <c r="U45"/>
      <c r="V45"/>
      <c r="W45"/>
      <c r="X45"/>
    </row>
    <row r="46" spans="1:24" s="1" customFormat="1" ht="46.5" x14ac:dyDescent="0.35">
      <c r="A46" s="7">
        <v>24</v>
      </c>
      <c r="B46" s="8" t="s">
        <v>62</v>
      </c>
      <c r="C46" s="8" t="s">
        <v>54</v>
      </c>
      <c r="D46" s="7">
        <f>60</f>
        <v>60</v>
      </c>
      <c r="E46" s="7">
        <f>39000</f>
        <v>39000</v>
      </c>
      <c r="F46" s="15"/>
      <c r="G46" s="2"/>
      <c r="H46" s="2"/>
      <c r="I46" s="2"/>
      <c r="J46" s="2"/>
      <c r="K46" s="2"/>
      <c r="L46" s="2"/>
      <c r="M46" s="2"/>
      <c r="N46" s="2"/>
      <c r="O46"/>
      <c r="P46"/>
      <c r="Q46"/>
      <c r="R46"/>
      <c r="S46"/>
      <c r="T46"/>
      <c r="U46"/>
      <c r="V46"/>
      <c r="W46"/>
      <c r="X46"/>
    </row>
    <row r="47" spans="1:24" s="1" customFormat="1" ht="31" x14ac:dyDescent="0.35">
      <c r="A47" s="7">
        <v>25</v>
      </c>
      <c r="B47" s="8" t="s">
        <v>47</v>
      </c>
      <c r="C47" s="8" t="s">
        <v>48</v>
      </c>
      <c r="D47" s="7">
        <f>255+70+85+110+20</f>
        <v>540</v>
      </c>
      <c r="E47" s="7">
        <f>8499+2333+4250+5500+833</f>
        <v>21415</v>
      </c>
      <c r="F47" s="15"/>
      <c r="G47" s="2"/>
      <c r="H47" s="2"/>
      <c r="I47" s="2"/>
      <c r="J47" s="2"/>
      <c r="K47" s="2"/>
      <c r="L47" s="2"/>
      <c r="M47" s="2"/>
      <c r="N47" s="2"/>
      <c r="O47"/>
      <c r="P47"/>
      <c r="Q47"/>
      <c r="R47"/>
      <c r="S47"/>
      <c r="T47"/>
      <c r="U47"/>
      <c r="V47"/>
      <c r="W47"/>
      <c r="X47"/>
    </row>
    <row r="48" spans="1:24" s="1" customFormat="1" ht="15.5" x14ac:dyDescent="0.35">
      <c r="A48" s="7"/>
      <c r="B48" s="8"/>
      <c r="C48" s="8"/>
      <c r="D48" s="7"/>
      <c r="E48" s="9">
        <f>SUM(E23:E47)</f>
        <v>284703.40000000002</v>
      </c>
      <c r="F48" s="15"/>
      <c r="G48" s="2"/>
      <c r="H48" s="2"/>
      <c r="I48" s="2"/>
      <c r="J48" s="2"/>
      <c r="K48" s="2"/>
      <c r="L48" s="2"/>
      <c r="M48" s="2"/>
      <c r="N48" s="2"/>
      <c r="O48"/>
      <c r="P48"/>
      <c r="Q48"/>
      <c r="R48"/>
      <c r="S48"/>
      <c r="T48"/>
      <c r="U48"/>
      <c r="V48"/>
      <c r="W48"/>
      <c r="X48"/>
    </row>
    <row r="49" spans="1:14" ht="15.5" x14ac:dyDescent="0.35">
      <c r="A49" s="7"/>
      <c r="B49" s="8" t="s">
        <v>8</v>
      </c>
      <c r="C49" s="7"/>
      <c r="D49" s="7"/>
      <c r="E49" s="9">
        <f>E21+E48</f>
        <v>507184.4</v>
      </c>
      <c r="F49" s="4"/>
      <c r="G49" s="2"/>
      <c r="H49" s="2"/>
      <c r="I49" s="2"/>
      <c r="J49" s="2"/>
      <c r="K49" s="2"/>
      <c r="L49" s="2"/>
      <c r="M49" s="2"/>
      <c r="N49" s="2"/>
    </row>
    <row r="50" spans="1:14" ht="15.5" x14ac:dyDescent="0.35">
      <c r="A50" s="7"/>
      <c r="B50" s="8"/>
      <c r="C50" s="7"/>
      <c r="D50" s="7"/>
      <c r="E50" s="7"/>
      <c r="F50" s="4"/>
      <c r="G50" s="2"/>
      <c r="H50" s="2"/>
      <c r="I50" s="2"/>
      <c r="J50" s="2"/>
      <c r="K50" s="2"/>
      <c r="L50" s="2"/>
      <c r="M50" s="2"/>
      <c r="N50" s="2"/>
    </row>
    <row r="51" spans="1:14" ht="15.5" x14ac:dyDescent="0.35">
      <c r="A51" s="10"/>
      <c r="B51" s="10"/>
      <c r="C51" s="10"/>
      <c r="D51" s="10"/>
      <c r="E51" s="10"/>
      <c r="F51" s="4"/>
      <c r="G51" s="2"/>
      <c r="H51" s="2"/>
      <c r="I51" s="2"/>
      <c r="J51" s="2"/>
      <c r="K51" s="2"/>
      <c r="L51" s="2"/>
      <c r="M51" s="2"/>
      <c r="N51" s="2"/>
    </row>
    <row r="52" spans="1:14" ht="15.5" x14ac:dyDescent="0.35">
      <c r="A52" s="10"/>
      <c r="B52" s="10" t="s">
        <v>16</v>
      </c>
      <c r="C52" s="10" t="s">
        <v>31</v>
      </c>
      <c r="D52" s="10"/>
      <c r="E52" s="10"/>
      <c r="F52" s="1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2"/>
      <c r="B53" s="2"/>
      <c r="C53" s="2"/>
      <c r="D53" s="2"/>
      <c r="E53" s="2"/>
      <c r="F53" s="1"/>
      <c r="G53" s="2"/>
      <c r="H53" s="2"/>
      <c r="I53" s="2"/>
      <c r="J53" s="2"/>
      <c r="K53" s="2"/>
      <c r="L53" s="2"/>
      <c r="M53" s="2"/>
      <c r="N53" s="2"/>
    </row>
    <row r="54" spans="1:14" x14ac:dyDescent="0.35">
      <c r="A54" s="2"/>
      <c r="B54" s="2"/>
      <c r="C54" s="2"/>
      <c r="D54" s="2"/>
      <c r="E54" s="2"/>
      <c r="F54" s="1"/>
      <c r="G54" s="2"/>
      <c r="H54" s="2"/>
      <c r="I54" s="2"/>
      <c r="J54" s="2"/>
      <c r="K54" s="2"/>
      <c r="L54" s="2"/>
      <c r="M54" s="2"/>
      <c r="N54" s="2"/>
    </row>
    <row r="55" spans="1:14" x14ac:dyDescent="0.35">
      <c r="A55" s="2"/>
      <c r="B55" s="2" t="s">
        <v>17</v>
      </c>
      <c r="C55" s="2"/>
      <c r="D55" s="14"/>
      <c r="E55" s="2"/>
      <c r="F55" s="13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2"/>
      <c r="B56" s="2"/>
      <c r="C56" s="2"/>
      <c r="D56" s="2"/>
      <c r="E56" s="2"/>
      <c r="F56" s="13"/>
      <c r="G56" s="2"/>
      <c r="H56" s="2"/>
      <c r="I56" s="2"/>
      <c r="J56" s="2"/>
      <c r="K56" s="2"/>
      <c r="L56" s="2"/>
      <c r="M56" s="2"/>
      <c r="N56" s="2"/>
    </row>
    <row r="57" spans="1:14" x14ac:dyDescent="0.35">
      <c r="A57" s="2"/>
      <c r="B57" s="2"/>
      <c r="C57" s="2" t="s">
        <v>32</v>
      </c>
      <c r="D57" s="14">
        <f>4403.8+3857.6+5230.4+3943.4+153516.6+9350+5983.6+8569.6+5939.2+8231.6+6244.2+7211</f>
        <v>222481.00000000006</v>
      </c>
      <c r="E57" s="14"/>
      <c r="F57" s="13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2"/>
      <c r="B58" s="2"/>
      <c r="C58" s="2" t="s">
        <v>33</v>
      </c>
      <c r="D58" s="14">
        <f>11299+44133+2800+3501.6+26662+17161.2+122939.6+21330.4+2800+2800+7050+22226.6</f>
        <v>284703.40000000002</v>
      </c>
      <c r="E58" s="2"/>
      <c r="F58" s="13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14">
        <f>D57+D58</f>
        <v>507184.40000000008</v>
      </c>
      <c r="E59" s="14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 t="s">
        <v>34</v>
      </c>
      <c r="D60" s="14">
        <f>15702.8+47990.6+8030.4+7445+180178.6+26511.2+128923.2+29900+8739.2+11031.6+13294.2+29437.6</f>
        <v>507184.39999999997</v>
      </c>
      <c r="E60" s="2"/>
      <c r="G60" s="2"/>
      <c r="H60" s="2"/>
      <c r="I60" s="2"/>
      <c r="J60" s="2"/>
      <c r="K60" s="2"/>
      <c r="L60" s="2"/>
      <c r="M60" s="2"/>
      <c r="N60" s="2"/>
    </row>
    <row r="61" spans="1:14" x14ac:dyDescent="0.35">
      <c r="A61" s="2"/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</row>
    <row r="62" spans="1:14" x14ac:dyDescent="0.35">
      <c r="A62" s="2"/>
      <c r="B62" s="2"/>
      <c r="C62" s="2"/>
      <c r="D62" s="2"/>
      <c r="E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2"/>
      <c r="B63" s="2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</row>
    <row r="1116" spans="7:7" x14ac:dyDescent="0.35">
      <c r="G1116" t="s">
        <v>30</v>
      </c>
    </row>
    <row r="1118" spans="7:7" x14ac:dyDescent="0.35">
      <c r="G1118" t="s">
        <v>27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2023-01-23T11:07:32Z</cp:lastPrinted>
  <dcterms:created xsi:type="dcterms:W3CDTF">2016-09-29T06:37:31Z</dcterms:created>
  <dcterms:modified xsi:type="dcterms:W3CDTF">2023-02-14T08:15:03Z</dcterms:modified>
</cp:coreProperties>
</file>