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4" i="1" l="1"/>
  <c r="E13" i="1"/>
  <c r="D13" i="1"/>
  <c r="E12" i="1"/>
  <c r="D12" i="1"/>
  <c r="E11" i="1"/>
  <c r="D11" i="1"/>
  <c r="E10" i="1"/>
  <c r="D10" i="1"/>
  <c r="E23" i="1"/>
  <c r="D23" i="1"/>
  <c r="E20" i="1"/>
  <c r="E26" i="1"/>
  <c r="D26" i="1"/>
  <c r="E25" i="1"/>
  <c r="D25" i="1"/>
  <c r="E22" i="1"/>
  <c r="D22" i="1"/>
  <c r="E17" i="1"/>
  <c r="D17" i="1"/>
  <c r="E32" i="1"/>
  <c r="D32" i="1"/>
  <c r="E38" i="1"/>
  <c r="D38" i="1"/>
  <c r="E40" i="1"/>
  <c r="D40" i="1"/>
  <c r="E27" i="1"/>
  <c r="E24" i="1"/>
  <c r="D24" i="1"/>
  <c r="E34" i="1"/>
  <c r="D34" i="1"/>
  <c r="E33" i="1"/>
  <c r="D33" i="1"/>
  <c r="E39" i="1"/>
  <c r="D39" i="1"/>
  <c r="E21" i="1"/>
  <c r="E19" i="1"/>
  <c r="D19" i="1"/>
  <c r="E35" i="1"/>
  <c r="D35" i="1"/>
  <c r="E18" i="1"/>
  <c r="D18" i="1"/>
  <c r="E16" i="1"/>
  <c r="D16" i="1"/>
  <c r="E15" i="1"/>
  <c r="D15" i="1"/>
  <c r="E37" i="1" l="1"/>
  <c r="D37" i="1"/>
  <c r="E36" i="1"/>
  <c r="D36" i="1"/>
  <c r="D14" i="1"/>
  <c r="D21" i="1"/>
  <c r="E31" i="1"/>
  <c r="D31" i="1"/>
  <c r="E30" i="1"/>
  <c r="D30" i="1"/>
  <c r="E41" i="1" l="1"/>
  <c r="E28" i="1"/>
  <c r="E42" i="1" l="1"/>
</calcChain>
</file>

<file path=xl/sharedStrings.xml><?xml version="1.0" encoding="utf-8"?>
<sst xmlns="http://schemas.openxmlformats.org/spreadsheetml/2006/main" count="77" uniqueCount="66">
  <si>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</si>
  <si>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</si>
  <si>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</si>
  <si>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</si>
  <si>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</si>
  <si>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</si>
  <si>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</si>
  <si>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</si>
  <si>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</si>
  <si>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</si>
  <si>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</si>
  <si>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</si>
  <si>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</si>
  <si>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100м2 окрашиваемой поверхности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</si>
  <si>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</si>
  <si>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</si>
  <si>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</si>
  <si>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</si>
  <si>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</si>
  <si>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</si>
  <si>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</si>
  <si>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</si>
  <si>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100м2 покрытия</t>
  </si>
  <si>
    <t>,</t>
  </si>
  <si>
    <t>Осмотр системы центрального отопления</t>
  </si>
  <si>
    <t>1000м2 осматриваемых помещений</t>
  </si>
  <si>
    <t>100м трубопровода</t>
  </si>
  <si>
    <t>Очистка канализационной сети внутренней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</si>
  <si>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</si>
  <si>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</si>
  <si>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1 врезка</t>
  </si>
  <si>
    <t>100м3 воды</t>
  </si>
  <si>
    <t>100шт.</t>
  </si>
  <si>
    <t>Смена внутренних трубопроводов из стальных труб диам. 80мм</t>
  </si>
  <si>
    <t xml:space="preserve">                                                                                                                                                           </t>
  </si>
  <si>
    <t>100м</t>
  </si>
  <si>
    <t>Смена существующих рулонных кровель на покрытия из наплавляемых рулонных материалов в один слой</t>
  </si>
  <si>
    <t>Смена  шаровых кранов ГВС,ЦО диам.15,25,32,40 мм</t>
  </si>
  <si>
    <t xml:space="preserve">                                        по улице Краснознаменская</t>
  </si>
  <si>
    <t>Простая масляная окраска ранее окрашенных бордюров  без подготовки с расчисткой старой краски до 10%</t>
  </si>
  <si>
    <t>Прочистка фильтров</t>
  </si>
  <si>
    <t>10 фильтров</t>
  </si>
  <si>
    <t>Смена ламп накаливания</t>
  </si>
  <si>
    <t>имущества МКД, выполненных за 2017  года на жилом доме № 17 корпус 2</t>
  </si>
  <si>
    <t>Водоотлив из подвала электрическим насосом</t>
  </si>
  <si>
    <t>Смена ламп люминесцентных</t>
  </si>
  <si>
    <t>Демонтаж расширительных и кондесационных баков емкостью до 0,9м3</t>
  </si>
  <si>
    <t>Установка баков расширительных круглых и прямоугольных вместитмостью 0,1 м3</t>
  </si>
  <si>
    <t>1 бак</t>
  </si>
  <si>
    <t>Окрашивание водоэмульсионными составами поверхностей стен,ранее окрашенных водоэмульсионной краской с расчисткой старой краски до 35%</t>
  </si>
  <si>
    <t>Водоотлив из подвала ведрами</t>
  </si>
  <si>
    <t>Смена дверных приборов замки навесные</t>
  </si>
  <si>
    <t>100шт приб.</t>
  </si>
  <si>
    <t>Врезка в действующие внутренние сети  ГВС трубопроводов диам.32мм</t>
  </si>
  <si>
    <t>Установка хомутов диаметром трубопроводов до 100мм</t>
  </si>
  <si>
    <t>100 заглушек</t>
  </si>
  <si>
    <t>Изоляция трубопроводов изделиями из вспененного каучука насухо трубками</t>
  </si>
  <si>
    <t>10м трубопровода</t>
  </si>
  <si>
    <t>Смена обделок из листовой стали(поясков и др.) шириной до 0,4 м</t>
  </si>
  <si>
    <t>Смена внутренних трубопроводов из стальных труб диам. 25мм</t>
  </si>
  <si>
    <t>Проверка на прогрев отопительных приборов с регулировкой</t>
  </si>
  <si>
    <t>100приб.</t>
  </si>
  <si>
    <t>Смена дверных приборов пружины</t>
  </si>
  <si>
    <t>Ремонт дверных полотен со сменой брусков обвязки вертикальных с числом сопряжений 2</t>
  </si>
  <si>
    <t>100бруск.</t>
  </si>
  <si>
    <t>Смена патронов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</si>
</sst>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37" workbookViewId="0">
      <selection activeCell="I56" sqref="I56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8" max="8" width="9.5703125" bestFit="1" customWidth="1"/>
    <col min="9" max="9" width="10.5703125" bestFit="1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43</v>
      </c>
      <c r="C4" s="3"/>
      <c r="D4" s="3"/>
      <c r="E4" s="3"/>
      <c r="F4" s="1"/>
    </row>
    <row r="5" spans="1:6" ht="15.75" x14ac:dyDescent="0.25">
      <c r="A5" s="4"/>
      <c r="B5" s="3" t="s">
        <v>38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s="1" customFormat="1" ht="15.75" x14ac:dyDescent="0.25">
      <c r="A10" s="6">
        <v>1</v>
      </c>
      <c r="B10" s="6" t="s">
        <v>42</v>
      </c>
      <c r="C10" s="6" t="s">
        <v>12</v>
      </c>
      <c r="D10" s="6">
        <f>0.03+0.26+0.03+0.02+0.04+0.03+0.08+0.02+0.03+0.03+0.02</f>
        <v>0.59000000000000008</v>
      </c>
      <c r="E10" s="6">
        <f>110.73+1033.65+110.73+75.29+150.61+112.95+308.49+77.12+115.68+115.68+77.12</f>
        <v>2288.0499999999997</v>
      </c>
      <c r="F10" s="4"/>
    </row>
    <row r="11" spans="1:6" s="1" customFormat="1" ht="15.75" x14ac:dyDescent="0.25">
      <c r="A11" s="6">
        <v>2</v>
      </c>
      <c r="B11" s="6" t="s">
        <v>45</v>
      </c>
      <c r="C11" s="6" t="s">
        <v>12</v>
      </c>
      <c r="D11" s="6">
        <f>0.02+0.03+0.01+0.01+0.01</f>
        <v>0.08</v>
      </c>
      <c r="E11" s="6">
        <f>157.26+235.88+96.09+96.09+1076.52+97.87</f>
        <v>1759.71</v>
      </c>
      <c r="F11" s="4"/>
    </row>
    <row r="12" spans="1:6" ht="15.75" x14ac:dyDescent="0.25">
      <c r="A12" s="7">
        <v>3</v>
      </c>
      <c r="B12" s="8" t="s">
        <v>8</v>
      </c>
      <c r="C12" s="8" t="s">
        <v>12</v>
      </c>
      <c r="D12" s="7">
        <f>0.02+0.08+0.09+0.02+0.07+0.04+0.08+0.15+0.04+0.03</f>
        <v>0.62000000000000011</v>
      </c>
      <c r="E12" s="7">
        <f>529.62+1213.1+1379.18+306.48+1072.69+620.1+1240.22+2325.42+620.1+465.08</f>
        <v>9771.9900000000016</v>
      </c>
      <c r="F12" s="4"/>
    </row>
    <row r="13" spans="1:6" s="1" customFormat="1" ht="15.75" x14ac:dyDescent="0.25">
      <c r="A13" s="7">
        <v>4</v>
      </c>
      <c r="B13" s="8" t="s">
        <v>65</v>
      </c>
      <c r="C13" s="8" t="s">
        <v>12</v>
      </c>
      <c r="D13" s="7">
        <f>0.01</f>
        <v>0.01</v>
      </c>
      <c r="E13" s="7">
        <f>177.82</f>
        <v>177.82</v>
      </c>
      <c r="F13" s="4"/>
    </row>
    <row r="14" spans="1:6" s="1" customFormat="1" ht="47.25" x14ac:dyDescent="0.25">
      <c r="A14" s="6">
        <v>5</v>
      </c>
      <c r="B14" s="8" t="s">
        <v>20</v>
      </c>
      <c r="C14" s="8" t="s">
        <v>21</v>
      </c>
      <c r="D14" s="7">
        <f>0.14</f>
        <v>0.14000000000000001</v>
      </c>
      <c r="E14" s="7">
        <f>578.36+578.36+578.36+593.94+593.94+611.27+611.27+611.27+611.27+611.27+611.27</f>
        <v>6590.5800000000017</v>
      </c>
      <c r="F14" s="4"/>
    </row>
    <row r="15" spans="1:6" s="1" customFormat="1" ht="47.25" x14ac:dyDescent="0.25">
      <c r="A15" s="6">
        <v>6</v>
      </c>
      <c r="B15" s="8" t="s">
        <v>28</v>
      </c>
      <c r="C15" s="8" t="s">
        <v>26</v>
      </c>
      <c r="D15" s="7">
        <f>24.378</f>
        <v>24.378</v>
      </c>
      <c r="E15" s="7">
        <f>102888.43</f>
        <v>102888.43</v>
      </c>
      <c r="F15" s="4"/>
    </row>
    <row r="16" spans="1:6" s="1" customFormat="1" ht="47.25" x14ac:dyDescent="0.25">
      <c r="A16" s="6">
        <v>7</v>
      </c>
      <c r="B16" s="8" t="s">
        <v>29</v>
      </c>
      <c r="C16" s="8" t="s">
        <v>26</v>
      </c>
      <c r="D16" s="7">
        <f>0.59</f>
        <v>0.59</v>
      </c>
      <c r="E16" s="7">
        <f>2514.16</f>
        <v>2514.16</v>
      </c>
      <c r="F16" s="4"/>
    </row>
    <row r="17" spans="1:11" s="1" customFormat="1" ht="31.5" x14ac:dyDescent="0.25">
      <c r="A17" s="7">
        <v>8</v>
      </c>
      <c r="B17" s="8" t="s">
        <v>60</v>
      </c>
      <c r="C17" s="8" t="s">
        <v>61</v>
      </c>
      <c r="D17" s="7">
        <f>0.03+0.04</f>
        <v>7.0000000000000007E-2</v>
      </c>
      <c r="E17" s="7">
        <f>194.04+258.72</f>
        <v>452.76</v>
      </c>
      <c r="F17" s="4"/>
    </row>
    <row r="18" spans="1:11" s="1" customFormat="1" ht="31.5" x14ac:dyDescent="0.25">
      <c r="A18" s="7">
        <v>9</v>
      </c>
      <c r="B18" s="8" t="s">
        <v>40</v>
      </c>
      <c r="C18" s="8" t="s">
        <v>41</v>
      </c>
      <c r="D18" s="7">
        <f>0.2</f>
        <v>0.2</v>
      </c>
      <c r="E18" s="7">
        <f>1390.41</f>
        <v>1390.41</v>
      </c>
      <c r="F18" s="4"/>
    </row>
    <row r="19" spans="1:11" s="1" customFormat="1" ht="31.5" x14ac:dyDescent="0.25">
      <c r="A19" s="6">
        <v>10</v>
      </c>
      <c r="B19" s="8" t="s">
        <v>54</v>
      </c>
      <c r="C19" s="8" t="s">
        <v>55</v>
      </c>
      <c r="D19" s="7">
        <f>0.01</f>
        <v>0.01</v>
      </c>
      <c r="E19" s="7">
        <f>660.58</f>
        <v>660.58</v>
      </c>
      <c r="F19" s="4"/>
    </row>
    <row r="20" spans="1:11" s="1" customFormat="1" ht="78.75" x14ac:dyDescent="0.25">
      <c r="A20" s="6">
        <v>11</v>
      </c>
      <c r="B20" s="8" t="s">
        <v>24</v>
      </c>
      <c r="C20" s="8" t="s">
        <v>25</v>
      </c>
      <c r="D20" s="7">
        <v>0.88</v>
      </c>
      <c r="E20" s="7">
        <f>1544.47+1544.47+1544.47+1586.07+1586.07+1632.31+1632.31+1632.31+1632.31+1632.31+1632.31</f>
        <v>17599.409999999996</v>
      </c>
      <c r="F20" s="4"/>
    </row>
    <row r="21" spans="1:11" s="1" customFormat="1" ht="31.5" x14ac:dyDescent="0.25">
      <c r="A21" s="6">
        <v>12</v>
      </c>
      <c r="B21" s="8" t="s">
        <v>18</v>
      </c>
      <c r="C21" s="8" t="s">
        <v>19</v>
      </c>
      <c r="D21" s="7">
        <f>0.48</f>
        <v>0.48</v>
      </c>
      <c r="E21" s="7">
        <f>12636.66+12636.66+12636.66+12977.04+12977.04+13355.2+13355.2+13355.2</f>
        <v>103929.65999999999</v>
      </c>
      <c r="F21" s="4"/>
    </row>
    <row r="22" spans="1:11" s="1" customFormat="1" ht="47.25" x14ac:dyDescent="0.25">
      <c r="A22" s="7">
        <v>13</v>
      </c>
      <c r="B22" s="8" t="s">
        <v>27</v>
      </c>
      <c r="C22" s="8" t="s">
        <v>26</v>
      </c>
      <c r="D22" s="7">
        <f>0.08+0.3+0.15+0.05+0.1+0.3</f>
        <v>0.98</v>
      </c>
      <c r="E22" s="7">
        <f>1198.35+4493.74+2311.57+770.5+1541.05+4623.15</f>
        <v>14938.359999999999</v>
      </c>
      <c r="F22" s="4"/>
    </row>
    <row r="23" spans="1:11" s="1" customFormat="1" ht="31.5" x14ac:dyDescent="0.25">
      <c r="A23" s="7">
        <v>14</v>
      </c>
      <c r="B23" s="8" t="s">
        <v>44</v>
      </c>
      <c r="C23" s="8" t="s">
        <v>31</v>
      </c>
      <c r="D23" s="7">
        <f>0.36+0.12+0.2+1.95+0.02+0.1+0.15+0.4</f>
        <v>3.3</v>
      </c>
      <c r="E23" s="7">
        <f>1091.37+373.21+639.67+6236.77+63.95+319.83+479.76+1279.33</f>
        <v>10483.890000000001</v>
      </c>
      <c r="F23" s="4"/>
    </row>
    <row r="24" spans="1:11" s="1" customFormat="1" ht="31.5" x14ac:dyDescent="0.25">
      <c r="A24" s="6">
        <v>15</v>
      </c>
      <c r="B24" s="8" t="s">
        <v>50</v>
      </c>
      <c r="C24" s="8" t="s">
        <v>31</v>
      </c>
      <c r="D24" s="7">
        <f>1.95+0.098+0.05+0.02+0.03</f>
        <v>2.1479999999999997</v>
      </c>
      <c r="E24" s="7">
        <f>126716.2+6368.29+3343.83+1337.54+2006.28</f>
        <v>139772.13999999998</v>
      </c>
      <c r="F24" s="4"/>
    </row>
    <row r="25" spans="1:11" s="1" customFormat="1" ht="31.5" x14ac:dyDescent="0.25">
      <c r="A25" s="6">
        <v>16</v>
      </c>
      <c r="B25" s="8" t="s">
        <v>62</v>
      </c>
      <c r="C25" s="8" t="s">
        <v>52</v>
      </c>
      <c r="D25" s="7">
        <f>0.03+0.04</f>
        <v>7.0000000000000007E-2</v>
      </c>
      <c r="E25" s="7">
        <f>851.04+1134.73</f>
        <v>1985.77</v>
      </c>
      <c r="F25" s="4"/>
    </row>
    <row r="26" spans="1:11" s="1" customFormat="1" ht="31.5" x14ac:dyDescent="0.25">
      <c r="A26" s="6">
        <v>17</v>
      </c>
      <c r="B26" s="8" t="s">
        <v>51</v>
      </c>
      <c r="C26" s="8" t="s">
        <v>52</v>
      </c>
      <c r="D26" s="7">
        <f>0.01+0.01</f>
        <v>0.02</v>
      </c>
      <c r="E26" s="7">
        <f>379.97+389.51</f>
        <v>769.48</v>
      </c>
      <c r="F26" s="4"/>
      <c r="H26" s="14"/>
      <c r="K26" s="14"/>
    </row>
    <row r="27" spans="1:11" s="1" customFormat="1" ht="47.25" x14ac:dyDescent="0.25">
      <c r="A27" s="7">
        <v>18</v>
      </c>
      <c r="B27" s="8" t="s">
        <v>63</v>
      </c>
      <c r="C27" s="8" t="s">
        <v>64</v>
      </c>
      <c r="D27" s="7">
        <v>0.05</v>
      </c>
      <c r="E27" s="7">
        <f>7853.57</f>
        <v>7853.57</v>
      </c>
      <c r="F27" s="4"/>
      <c r="H27" s="14"/>
      <c r="K27" s="14"/>
    </row>
    <row r="28" spans="1:11" ht="15.75" x14ac:dyDescent="0.25">
      <c r="A28" s="7"/>
      <c r="B28" s="8"/>
      <c r="C28" s="8"/>
      <c r="D28" s="7"/>
      <c r="E28" s="9">
        <f>SUM(E10:E27)</f>
        <v>425826.76999999996</v>
      </c>
      <c r="F28" s="4"/>
      <c r="H28" s="14"/>
    </row>
    <row r="29" spans="1:11" ht="15.75" x14ac:dyDescent="0.25">
      <c r="A29" s="7"/>
      <c r="B29" s="12" t="s">
        <v>11</v>
      </c>
      <c r="C29" s="8"/>
      <c r="D29" s="7"/>
      <c r="E29" s="7"/>
      <c r="F29" s="4"/>
    </row>
    <row r="30" spans="1:11" s="1" customFormat="1" ht="31.5" x14ac:dyDescent="0.25">
      <c r="A30" s="7">
        <v>1</v>
      </c>
      <c r="B30" s="8" t="s">
        <v>46</v>
      </c>
      <c r="C30" s="8" t="s">
        <v>12</v>
      </c>
      <c r="D30" s="7">
        <f>0.01</f>
        <v>0.01</v>
      </c>
      <c r="E30" s="7">
        <f>824.54</f>
        <v>824.54</v>
      </c>
      <c r="F30" s="4"/>
    </row>
    <row r="31" spans="1:11" s="1" customFormat="1" ht="31.5" x14ac:dyDescent="0.25">
      <c r="A31" s="7">
        <v>2</v>
      </c>
      <c r="B31" s="8" t="s">
        <v>47</v>
      </c>
      <c r="C31" s="8" t="s">
        <v>48</v>
      </c>
      <c r="D31" s="7">
        <f>1</f>
        <v>1</v>
      </c>
      <c r="E31" s="7">
        <f>5954.5</f>
        <v>5954.5</v>
      </c>
      <c r="F31" s="4"/>
    </row>
    <row r="32" spans="1:11" s="1" customFormat="1" ht="47.25" x14ac:dyDescent="0.25">
      <c r="A32" s="7">
        <v>3</v>
      </c>
      <c r="B32" s="8" t="s">
        <v>33</v>
      </c>
      <c r="C32" s="8" t="s">
        <v>26</v>
      </c>
      <c r="D32" s="7">
        <f>0.015</f>
        <v>1.4999999999999999E-2</v>
      </c>
      <c r="E32" s="7">
        <f>2937.5</f>
        <v>2937.5</v>
      </c>
      <c r="F32" s="4"/>
    </row>
    <row r="33" spans="1:9" s="1" customFormat="1" ht="47.25" x14ac:dyDescent="0.25">
      <c r="A33" s="7">
        <v>4</v>
      </c>
      <c r="B33" s="8" t="s">
        <v>59</v>
      </c>
      <c r="C33" s="8" t="s">
        <v>26</v>
      </c>
      <c r="D33" s="7">
        <f>0.02</f>
        <v>0.02</v>
      </c>
      <c r="E33" s="7">
        <f>1719.04</f>
        <v>1719.04</v>
      </c>
      <c r="F33" s="4"/>
    </row>
    <row r="34" spans="1:9" s="1" customFormat="1" ht="31.5" x14ac:dyDescent="0.25">
      <c r="A34" s="7">
        <v>5</v>
      </c>
      <c r="B34" s="8" t="s">
        <v>37</v>
      </c>
      <c r="C34" s="8" t="s">
        <v>32</v>
      </c>
      <c r="D34" s="7">
        <f>0.01+0.11+0.05+0.01</f>
        <v>0.18</v>
      </c>
      <c r="E34" s="7">
        <f>941.41+7089.28+3635.29+629.21</f>
        <v>12295.189999999999</v>
      </c>
      <c r="F34" s="4"/>
    </row>
    <row r="35" spans="1:9" s="1" customFormat="1" ht="31.5" x14ac:dyDescent="0.25">
      <c r="A35" s="7">
        <v>6</v>
      </c>
      <c r="B35" s="8" t="s">
        <v>53</v>
      </c>
      <c r="C35" s="8" t="s">
        <v>30</v>
      </c>
      <c r="D35" s="7">
        <f>1</f>
        <v>1</v>
      </c>
      <c r="E35" s="7">
        <f>3316.29</f>
        <v>3316.29</v>
      </c>
      <c r="F35" s="4"/>
    </row>
    <row r="36" spans="1:9" s="1" customFormat="1" ht="78.75" x14ac:dyDescent="0.25">
      <c r="A36" s="7">
        <v>7</v>
      </c>
      <c r="B36" s="8" t="s">
        <v>49</v>
      </c>
      <c r="C36" s="8" t="s">
        <v>13</v>
      </c>
      <c r="D36" s="7">
        <f>0.1</f>
        <v>0.1</v>
      </c>
      <c r="E36" s="7">
        <f>1644.52</f>
        <v>1644.52</v>
      </c>
      <c r="F36" s="4"/>
    </row>
    <row r="37" spans="1:9" s="1" customFormat="1" ht="78.75" x14ac:dyDescent="0.25">
      <c r="A37" s="7">
        <v>8</v>
      </c>
      <c r="B37" s="8" t="s">
        <v>39</v>
      </c>
      <c r="C37" s="8" t="s">
        <v>13</v>
      </c>
      <c r="D37" s="7">
        <f>0.54</f>
        <v>0.54</v>
      </c>
      <c r="E37" s="7">
        <f>5615.82</f>
        <v>5615.82</v>
      </c>
      <c r="F37" s="4"/>
    </row>
    <row r="38" spans="1:9" s="1" customFormat="1" ht="47.25" x14ac:dyDescent="0.25">
      <c r="A38" s="7">
        <v>9</v>
      </c>
      <c r="B38" s="8" t="s">
        <v>36</v>
      </c>
      <c r="C38" s="8" t="s">
        <v>22</v>
      </c>
      <c r="D38" s="7">
        <f>0.8+0.7</f>
        <v>1.5</v>
      </c>
      <c r="E38" s="7">
        <f>39068.77+34185.18</f>
        <v>73253.95</v>
      </c>
      <c r="F38" s="4"/>
    </row>
    <row r="39" spans="1:9" s="1" customFormat="1" ht="31.5" x14ac:dyDescent="0.25">
      <c r="A39" s="7">
        <v>10</v>
      </c>
      <c r="B39" s="8" t="s">
        <v>58</v>
      </c>
      <c r="C39" s="8" t="s">
        <v>35</v>
      </c>
      <c r="D39" s="7">
        <f>0.003</f>
        <v>3.0000000000000001E-3</v>
      </c>
      <c r="E39" s="7">
        <f>84.61</f>
        <v>84.61</v>
      </c>
      <c r="F39" s="4"/>
    </row>
    <row r="40" spans="1:9" s="1" customFormat="1" ht="47.25" x14ac:dyDescent="0.25">
      <c r="A40" s="7">
        <v>11</v>
      </c>
      <c r="B40" s="8" t="s">
        <v>56</v>
      </c>
      <c r="C40" s="8" t="s">
        <v>57</v>
      </c>
      <c r="D40" s="7">
        <f>0.55+1</f>
        <v>1.55</v>
      </c>
      <c r="E40" s="7">
        <f>5419.94+406.63+180.04+9854.42+112.53</f>
        <v>15973.56</v>
      </c>
      <c r="F40" s="4"/>
    </row>
    <row r="41" spans="1:9" s="1" customFormat="1" ht="15.75" x14ac:dyDescent="0.25">
      <c r="A41" s="7"/>
      <c r="B41" s="8"/>
      <c r="C41" s="8"/>
      <c r="D41" s="7"/>
      <c r="E41" s="13">
        <f>SUM(E30:E40)</f>
        <v>123619.52</v>
      </c>
      <c r="F41" s="4"/>
      <c r="H41" s="14"/>
    </row>
    <row r="42" spans="1:9" ht="15.75" x14ac:dyDescent="0.25">
      <c r="A42" s="7"/>
      <c r="B42" s="8" t="s">
        <v>9</v>
      </c>
      <c r="C42" s="7"/>
      <c r="D42" s="7"/>
      <c r="E42" s="9">
        <f>E28+E41</f>
        <v>549446.28999999992</v>
      </c>
      <c r="F42" s="4"/>
    </row>
    <row r="43" spans="1:9" ht="15.75" x14ac:dyDescent="0.25">
      <c r="A43" s="7"/>
      <c r="B43" s="8"/>
      <c r="C43" s="7"/>
      <c r="D43" s="7"/>
      <c r="E43" s="7"/>
      <c r="F43" s="4"/>
    </row>
    <row r="44" spans="1:9" ht="15.75" x14ac:dyDescent="0.25">
      <c r="A44" s="10"/>
      <c r="B44" s="10"/>
      <c r="C44" s="10"/>
      <c r="D44" s="10"/>
      <c r="E44" s="10"/>
      <c r="F44" s="4"/>
    </row>
    <row r="45" spans="1:9" ht="15.75" x14ac:dyDescent="0.25">
      <c r="A45" s="10"/>
      <c r="B45" s="10" t="s">
        <v>14</v>
      </c>
      <c r="C45" s="10" t="s">
        <v>15</v>
      </c>
      <c r="D45" s="10"/>
      <c r="E45" s="10"/>
      <c r="F45" s="1"/>
    </row>
    <row r="46" spans="1:9" x14ac:dyDescent="0.25">
      <c r="A46" s="2"/>
      <c r="B46" s="2"/>
      <c r="C46" s="2"/>
      <c r="D46" s="2"/>
      <c r="E46" s="2"/>
      <c r="F46" s="1"/>
    </row>
    <row r="47" spans="1:9" x14ac:dyDescent="0.25">
      <c r="A47" s="2"/>
      <c r="B47" s="2"/>
      <c r="C47" s="2"/>
      <c r="D47" s="2"/>
      <c r="E47" s="2"/>
      <c r="F47" s="1"/>
    </row>
    <row r="48" spans="1:9" x14ac:dyDescent="0.25">
      <c r="A48" s="2"/>
      <c r="B48" s="2" t="s">
        <v>16</v>
      </c>
      <c r="C48" s="2"/>
      <c r="D48" s="2"/>
      <c r="E48" s="2"/>
      <c r="F48" s="1"/>
      <c r="G48" s="14"/>
      <c r="I48" s="14"/>
    </row>
    <row r="49" spans="1:8" x14ac:dyDescent="0.25">
      <c r="A49" s="2"/>
      <c r="B49" s="2"/>
      <c r="C49" s="2"/>
      <c r="D49" s="2"/>
      <c r="E49" s="2"/>
      <c r="F49" s="14"/>
      <c r="G49" s="14"/>
    </row>
    <row r="50" spans="1:8" x14ac:dyDescent="0.25">
      <c r="A50" s="2"/>
      <c r="B50" s="2"/>
      <c r="C50" s="2"/>
      <c r="D50" s="2"/>
      <c r="E50" s="2"/>
      <c r="F50" s="14"/>
      <c r="G50" s="14"/>
    </row>
    <row r="51" spans="1:8" x14ac:dyDescent="0.25">
      <c r="A51" s="2"/>
      <c r="B51" s="2"/>
      <c r="C51" s="2"/>
      <c r="D51" s="2"/>
      <c r="E51" s="15"/>
      <c r="F51" s="14"/>
      <c r="G51" s="14"/>
      <c r="H51" t="s">
        <v>34</v>
      </c>
    </row>
    <row r="52" spans="1:8" x14ac:dyDescent="0.25">
      <c r="A52" s="2"/>
      <c r="B52" s="2"/>
      <c r="C52" s="2"/>
      <c r="D52" s="2"/>
      <c r="E52" s="15"/>
      <c r="G52" s="14"/>
    </row>
    <row r="53" spans="1:8" x14ac:dyDescent="0.25">
      <c r="A53" s="2"/>
      <c r="B53" s="2"/>
      <c r="C53" s="2"/>
      <c r="D53" s="2"/>
      <c r="E53" s="15"/>
    </row>
    <row r="54" spans="1:8" x14ac:dyDescent="0.25">
      <c r="A54" s="2"/>
      <c r="B54" s="2"/>
      <c r="C54" s="2"/>
      <c r="D54" s="2"/>
      <c r="E54" s="2"/>
      <c r="F54" t="s">
        <v>23</v>
      </c>
    </row>
    <row r="55" spans="1:8" x14ac:dyDescent="0.25">
      <c r="A55" s="2"/>
      <c r="B55" s="2"/>
      <c r="C55" s="2"/>
      <c r="D55" s="2"/>
      <c r="E55" s="2"/>
    </row>
    <row r="56" spans="1:8" x14ac:dyDescent="0.25">
      <c r="A56" s="2"/>
      <c r="B56" s="2"/>
      <c r="C56" s="2"/>
      <c r="D56" s="2"/>
      <c r="E56" s="2"/>
    </row>
    <row r="57" spans="1:8" x14ac:dyDescent="0.25">
      <c r="A57" s="2"/>
      <c r="B57" s="2"/>
      <c r="C57" s="2"/>
      <c r="D57" s="2"/>
      <c r="E57" s="2"/>
    </row>
    <row r="58" spans="1:8" x14ac:dyDescent="0.25">
      <c r="A58" s="2"/>
      <c r="B58" s="2"/>
      <c r="C58" s="2"/>
      <c r="D58" s="2"/>
      <c r="E58" s="2"/>
    </row>
    <row r="59" spans="1:8" x14ac:dyDescent="0.25">
      <c r="A59" s="2"/>
      <c r="B59" s="2"/>
      <c r="C59" s="2"/>
      <c r="D59" s="2"/>
      <c r="E59" s="2"/>
    </row>
    <row r="60" spans="1:8" x14ac:dyDescent="0.25">
      <c r="A60" s="2"/>
      <c r="B60" s="2"/>
      <c r="C60" s="2"/>
      <c r="D60" s="2"/>
      <c r="E60" s="2"/>
    </row>
    <row r="61" spans="1:8" x14ac:dyDescent="0.25">
      <c r="A61" s="2"/>
      <c r="B61" s="2"/>
      <c r="C61" s="2"/>
      <c r="D61" s="2"/>
      <c r="E61" s="2"/>
    </row>
    <row r="62" spans="1:8" x14ac:dyDescent="0.25">
      <c r="A62" s="2"/>
      <c r="B62" s="2"/>
      <c r="C62" s="2"/>
      <c r="D62" s="2"/>
      <c r="E62" s="2"/>
    </row>
    <row r="63" spans="1:8" x14ac:dyDescent="0.25">
      <c r="A63" s="2"/>
      <c r="B63" s="2"/>
      <c r="C63" s="2"/>
      <c r="D63" s="2"/>
      <c r="E63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2018-02-06T12:57:55Z</cp:lastPrinted>
  <dcterms:created xsi:type="dcterms:W3CDTF">2016-09-29T06:37:31Z</dcterms:created>
  <dcterms:modified xsi:type="dcterms:W3CDTF">2018-02-21T08:58:12Z</dcterms:modified>
</cp:coreProperties>
</file>