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6" i="1" l="1"/>
  <c r="E15" i="1"/>
  <c r="E13" i="1"/>
  <c r="D13" i="1"/>
  <c r="E12" i="1"/>
  <c r="D12" i="1"/>
  <c r="E10" i="1"/>
  <c r="D10" i="1"/>
  <c r="E23" i="1"/>
  <c r="E22" i="1"/>
  <c r="E37" i="1"/>
  <c r="D37" i="1"/>
  <c r="E24" i="1"/>
  <c r="D24" i="1"/>
  <c r="E41" i="1"/>
  <c r="D41" i="1"/>
  <c r="E38" i="1"/>
  <c r="D38" i="1"/>
  <c r="E30" i="1"/>
  <c r="D30" i="1"/>
  <c r="E21" i="1"/>
  <c r="D21" i="1"/>
  <c r="E14" i="1"/>
  <c r="D14" i="1"/>
  <c r="E11" i="1"/>
  <c r="D11" i="1"/>
  <c r="E25" i="1"/>
  <c r="D25" i="1"/>
  <c r="E40" i="1"/>
  <c r="D40" i="1"/>
  <c r="E18" i="1"/>
  <c r="D18" i="1"/>
  <c r="E20" i="1"/>
  <c r="E19" i="1"/>
  <c r="D19" i="1"/>
  <c r="E29" i="1"/>
  <c r="D29" i="1"/>
  <c r="E36" i="1"/>
  <c r="D36" i="1"/>
  <c r="E34" i="1"/>
  <c r="D34" i="1"/>
  <c r="E32" i="1"/>
  <c r="D32" i="1"/>
  <c r="E31" i="1"/>
  <c r="D31" i="1"/>
  <c r="E35" i="1"/>
  <c r="D35" i="1"/>
  <c r="E33" i="1"/>
  <c r="D33" i="1"/>
  <c r="E39" i="1"/>
  <c r="D39" i="1"/>
  <c r="E17" i="1"/>
  <c r="D17" i="1"/>
  <c r="E16" i="1"/>
  <c r="D16" i="1"/>
  <c r="E42" i="1"/>
  <c r="D42" i="1"/>
  <c r="D26" i="1"/>
  <c r="D15" i="1"/>
  <c r="D23" i="1"/>
  <c r="D22" i="1"/>
  <c r="E43" i="1" l="1"/>
  <c r="E27" i="1"/>
  <c r="E44" i="1" l="1"/>
</calcChain>
</file>

<file path=xl/sharedStrings.xml><?xml version="1.0" encoding="utf-8"?>
<sst xmlns="http://schemas.openxmlformats.org/spreadsheetml/2006/main" count="80" uniqueCount="67">
  <si>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</si>
  <si>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</si>
  <si>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</si>
  <si>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</si>
  <si>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</si>
  <si>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</si>
  <si>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</si>
  <si>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</si>
  <si>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</si>
  <si>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</si>
  <si>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</si>
  <si>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</si>
  <si>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</si>
  <si>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</si>
  <si>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</si>
  <si>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</si>
  <si>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</si>
  <si>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</si>
  <si>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</si>
  <si>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</si>
  <si>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</si>
  <si>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</si>
  <si>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</si>
  <si>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</si>
  <si>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</si>
  <si>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</si>
  <si>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ламп люминесцентных</t>
  </si>
  <si>
    <t>Смена светильников со светодиодными лампами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</si>
  <si>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</si>
  <si>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</si>
  <si>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 врезка</t>
  </si>
  <si>
    <t>Врезка в действующие внутренние сети трубопроводов диам.32мм</t>
  </si>
  <si>
    <t>Прокладка трубопроводов из напорных полипропиленовых труб диам. 25мм</t>
  </si>
  <si>
    <t>100м  трубопровода</t>
  </si>
  <si>
    <t>Смена сгонов у трубопроводов диам. 32мм</t>
  </si>
  <si>
    <t>100 сгонов</t>
  </si>
  <si>
    <t>Врезка в действующие внутренние сети трубопроводов диам.15мм</t>
  </si>
  <si>
    <t>Смена  шаровых кранов диам15,.20, 25,32 мм</t>
  </si>
  <si>
    <t>Смена задвижек диам. 50мм</t>
  </si>
  <si>
    <t>имущества МКД, выполненных за 2017  года на жилом доме № 8</t>
  </si>
  <si>
    <t xml:space="preserve">                                        по улице Пустовская</t>
  </si>
  <si>
    <t>Смена ламп накаливания</t>
  </si>
  <si>
    <t>Смена дверных приборов замки навесные</t>
  </si>
  <si>
    <t>100шт приб.</t>
  </si>
  <si>
    <t>Прокладка кабеля</t>
  </si>
  <si>
    <t>1000м</t>
  </si>
  <si>
    <t>Демонтаж элеваторов</t>
  </si>
  <si>
    <t>Установка элеваторов после прочистки и ревизии</t>
  </si>
  <si>
    <t>10шт</t>
  </si>
  <si>
    <t>Смена сгонов у трубопроводов диам. 20 мм</t>
  </si>
  <si>
    <t>Врезка в действующие внутренние сети трубопроводов диам.20 мм</t>
  </si>
  <si>
    <t>Установка манометров с трехходовым краном</t>
  </si>
  <si>
    <t>1 компл.</t>
  </si>
  <si>
    <t>Установка фильтров диам. 50мм</t>
  </si>
  <si>
    <t>10 фильтров</t>
  </si>
  <si>
    <t>Изоляция трубопроводов изделиями из вспененного каучука насухо трубками</t>
  </si>
  <si>
    <t>10м трубопровода</t>
  </si>
  <si>
    <t>Прочистка фильтров диам.50мм</t>
  </si>
  <si>
    <t>10фильтров</t>
  </si>
  <si>
    <t>Водоотлив из подвала электрическими насосами</t>
  </si>
  <si>
    <t>100м3 воды</t>
  </si>
  <si>
    <t>Проверка на прогрев отопительных приборов с регулировкой</t>
  </si>
  <si>
    <t>100 приб</t>
  </si>
  <si>
    <t>Смена выключателей</t>
  </si>
  <si>
    <t>Смена внутренних трубопроводов из стальных труб диам. 32 мм</t>
  </si>
  <si>
    <t>Смена трубопроводов из полиэтиленовых канализационных труб диам. 100мм</t>
  </si>
  <si>
    <t>100м  трубопровода с фасонными частями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</si>
</sst>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4" workbookViewId="0">
      <selection activeCell="H15" sqref="H15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7" max="7" width="10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39</v>
      </c>
      <c r="C4" s="3"/>
      <c r="D4" s="3"/>
      <c r="E4" s="3"/>
      <c r="F4" s="1"/>
    </row>
    <row r="5" spans="1:6" ht="15.75" x14ac:dyDescent="0.25">
      <c r="A5" s="4"/>
      <c r="B5" s="3" t="s">
        <v>40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41</v>
      </c>
      <c r="C10" s="6" t="s">
        <v>12</v>
      </c>
      <c r="D10" s="6">
        <f>0.03+0.03+0.04+0.02+0.02+0.03+0.02+0.03</f>
        <v>0.22</v>
      </c>
      <c r="E10" s="6">
        <f>110.73+112.95+150.61+77.12+77.12+115.68+77.12+115.68</f>
        <v>837.01</v>
      </c>
      <c r="F10" s="4"/>
    </row>
    <row r="11" spans="1:6" s="1" customFormat="1" ht="15.75" x14ac:dyDescent="0.25">
      <c r="A11" s="6">
        <v>2</v>
      </c>
      <c r="B11" s="6" t="s">
        <v>26</v>
      </c>
      <c r="C11" s="6" t="s">
        <v>12</v>
      </c>
      <c r="D11" s="6">
        <f>0.04</f>
        <v>0.04</v>
      </c>
      <c r="E11" s="6">
        <f>391.45</f>
        <v>391.45</v>
      </c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0.06+0.01+0.06+0.06+0.04+0.02+0.08+0.03+0.02</f>
        <v>0.38</v>
      </c>
      <c r="E12" s="7">
        <f>909.82+153.25+919.4+919.455+620.1+310.05+1240.22+465.08+310.05</f>
        <v>5847.4250000000002</v>
      </c>
      <c r="F12" s="4"/>
    </row>
    <row r="13" spans="1:6" s="1" customFormat="1" ht="15.75" x14ac:dyDescent="0.25">
      <c r="A13" s="7">
        <v>4</v>
      </c>
      <c r="B13" s="8" t="s">
        <v>63</v>
      </c>
      <c r="C13" s="8" t="s">
        <v>12</v>
      </c>
      <c r="D13" s="7">
        <f>0.01+0.01</f>
        <v>0.02</v>
      </c>
      <c r="E13" s="7">
        <f>146.18+146.18</f>
        <v>292.36</v>
      </c>
      <c r="F13" s="4"/>
    </row>
    <row r="14" spans="1:6" s="1" customFormat="1" ht="31.5" x14ac:dyDescent="0.25">
      <c r="A14" s="7">
        <v>5</v>
      </c>
      <c r="B14" s="8" t="s">
        <v>27</v>
      </c>
      <c r="C14" s="8" t="s">
        <v>12</v>
      </c>
      <c r="D14" s="7">
        <f>0.01</f>
        <v>0.01</v>
      </c>
      <c r="E14" s="7">
        <f>631.6</f>
        <v>631.6</v>
      </c>
      <c r="F14" s="4"/>
    </row>
    <row r="15" spans="1:6" s="1" customFormat="1" ht="47.25" x14ac:dyDescent="0.25">
      <c r="A15" s="7">
        <v>6</v>
      </c>
      <c r="B15" s="8" t="s">
        <v>19</v>
      </c>
      <c r="C15" s="8" t="s">
        <v>20</v>
      </c>
      <c r="D15" s="7">
        <f>0.09</f>
        <v>0.09</v>
      </c>
      <c r="E15" s="7">
        <f>371.81+371.81+381.83+381.83+392.94+381.83+381.83+381.83+381.83+381.83</f>
        <v>3809.37</v>
      </c>
      <c r="F15" s="4"/>
    </row>
    <row r="16" spans="1:6" s="1" customFormat="1" ht="15.75" x14ac:dyDescent="0.25">
      <c r="A16" s="6">
        <v>7</v>
      </c>
      <c r="B16" s="8" t="s">
        <v>46</v>
      </c>
      <c r="C16" s="8" t="s">
        <v>12</v>
      </c>
      <c r="D16" s="7">
        <f>0.01</f>
        <v>0.01</v>
      </c>
      <c r="E16" s="7">
        <f>403.38</f>
        <v>403.38</v>
      </c>
      <c r="F16" s="4"/>
    </row>
    <row r="17" spans="1:9" s="1" customFormat="1" ht="31.5" x14ac:dyDescent="0.25">
      <c r="A17" s="6">
        <v>8</v>
      </c>
      <c r="B17" s="8" t="s">
        <v>47</v>
      </c>
      <c r="C17" s="8" t="s">
        <v>48</v>
      </c>
      <c r="D17" s="7">
        <f>0.1</f>
        <v>0.1</v>
      </c>
      <c r="E17" s="7">
        <f>1677.88</f>
        <v>1677.88</v>
      </c>
      <c r="F17" s="4"/>
    </row>
    <row r="18" spans="1:9" s="1" customFormat="1" ht="31.5" x14ac:dyDescent="0.25">
      <c r="A18" s="6">
        <v>9</v>
      </c>
      <c r="B18" s="8" t="s">
        <v>57</v>
      </c>
      <c r="C18" s="8" t="s">
        <v>58</v>
      </c>
      <c r="D18" s="7">
        <f>0.2</f>
        <v>0.2</v>
      </c>
      <c r="E18" s="7">
        <f>1411.09</f>
        <v>1411.09</v>
      </c>
      <c r="F18" s="4"/>
    </row>
    <row r="19" spans="1:9" s="1" customFormat="1" ht="47.25" x14ac:dyDescent="0.25">
      <c r="A19" s="6">
        <v>10</v>
      </c>
      <c r="B19" s="8" t="s">
        <v>28</v>
      </c>
      <c r="C19" s="8" t="s">
        <v>24</v>
      </c>
      <c r="D19" s="7">
        <f>8.11</f>
        <v>8.11</v>
      </c>
      <c r="E19" s="7">
        <f>34228.6</f>
        <v>34228.6</v>
      </c>
      <c r="F19" s="4"/>
    </row>
    <row r="20" spans="1:9" s="1" customFormat="1" ht="47.25" x14ac:dyDescent="0.25">
      <c r="A20" s="7">
        <v>11</v>
      </c>
      <c r="B20" s="8" t="s">
        <v>29</v>
      </c>
      <c r="C20" s="8" t="s">
        <v>24</v>
      </c>
      <c r="D20" s="7">
        <v>0.84</v>
      </c>
      <c r="E20" s="7">
        <f>3579.49</f>
        <v>3579.49</v>
      </c>
      <c r="F20" s="4"/>
    </row>
    <row r="21" spans="1:9" s="1" customFormat="1" ht="31.5" x14ac:dyDescent="0.25">
      <c r="A21" s="7">
        <v>12</v>
      </c>
      <c r="B21" s="8" t="s">
        <v>61</v>
      </c>
      <c r="C21" s="8" t="s">
        <v>62</v>
      </c>
      <c r="D21" s="7">
        <f>0.06</f>
        <v>0.06</v>
      </c>
      <c r="E21" s="7">
        <f>388.09</f>
        <v>388.09</v>
      </c>
      <c r="F21" s="4"/>
    </row>
    <row r="22" spans="1:9" s="1" customFormat="1" ht="78.75" x14ac:dyDescent="0.25">
      <c r="A22" s="7">
        <v>13</v>
      </c>
      <c r="B22" s="8" t="s">
        <v>22</v>
      </c>
      <c r="C22" s="8" t="s">
        <v>23</v>
      </c>
      <c r="D22" s="7">
        <f>0.392</f>
        <v>0.39200000000000002</v>
      </c>
      <c r="E22" s="7">
        <f>688+688+706.53+706.53+727.12+727.12+727.12+727.12+727.12+727.12</f>
        <v>7151.7799999999988</v>
      </c>
      <c r="F22" s="4"/>
    </row>
    <row r="23" spans="1:9" s="1" customFormat="1" ht="31.5" x14ac:dyDescent="0.25">
      <c r="A23" s="7">
        <v>14</v>
      </c>
      <c r="B23" s="8" t="s">
        <v>17</v>
      </c>
      <c r="C23" s="8" t="s">
        <v>18</v>
      </c>
      <c r="D23" s="7">
        <f>0.54</f>
        <v>0.54</v>
      </c>
      <c r="E23" s="7">
        <f>14216.24+14216.24+14599.16+14599.16+15024.61+15024.61+15024.61+15024.61+15024.61+15024.61</f>
        <v>147778.46000000002</v>
      </c>
      <c r="F23" s="4"/>
    </row>
    <row r="24" spans="1:9" s="1" customFormat="1" ht="47.25" x14ac:dyDescent="0.25">
      <c r="A24" s="6">
        <v>15</v>
      </c>
      <c r="B24" s="8" t="s">
        <v>25</v>
      </c>
      <c r="C24" s="8" t="s">
        <v>24</v>
      </c>
      <c r="D24" s="7">
        <f>0.06+0.03+0.03</f>
        <v>0.12</v>
      </c>
      <c r="E24" s="7">
        <f>924.64+462.6+462.6</f>
        <v>1849.8400000000001</v>
      </c>
      <c r="F24" s="4"/>
    </row>
    <row r="25" spans="1:9" s="1" customFormat="1" ht="31.5" x14ac:dyDescent="0.25">
      <c r="A25" s="6">
        <v>16</v>
      </c>
      <c r="B25" s="8" t="s">
        <v>59</v>
      </c>
      <c r="C25" s="8" t="s">
        <v>60</v>
      </c>
      <c r="D25" s="7">
        <f>0.4</f>
        <v>0.4</v>
      </c>
      <c r="E25" s="7">
        <f>1279.33</f>
        <v>1279.33</v>
      </c>
      <c r="F25" s="4"/>
    </row>
    <row r="26" spans="1:9" s="1" customFormat="1" ht="31.5" x14ac:dyDescent="0.25">
      <c r="A26" s="6">
        <v>17</v>
      </c>
      <c r="B26" s="8" t="s">
        <v>42</v>
      </c>
      <c r="C26" s="8" t="s">
        <v>43</v>
      </c>
      <c r="D26" s="7">
        <f>0.04</f>
        <v>0.04</v>
      </c>
      <c r="E26" s="7">
        <f>1486.69+0.04</f>
        <v>1486.73</v>
      </c>
      <c r="F26" s="4"/>
    </row>
    <row r="27" spans="1:9" ht="15.75" x14ac:dyDescent="0.25">
      <c r="A27" s="7"/>
      <c r="B27" s="8"/>
      <c r="C27" s="8"/>
      <c r="D27" s="7"/>
      <c r="E27" s="9">
        <f>SUM(E10:E26)</f>
        <v>213043.88500000001</v>
      </c>
      <c r="F27" s="4"/>
      <c r="G27" s="14"/>
      <c r="I27" s="14"/>
    </row>
    <row r="28" spans="1:9" ht="15.75" x14ac:dyDescent="0.25">
      <c r="A28" s="7"/>
      <c r="B28" s="12" t="s">
        <v>11</v>
      </c>
      <c r="C28" s="8"/>
      <c r="D28" s="7"/>
      <c r="E28" s="7"/>
      <c r="F28" s="4"/>
    </row>
    <row r="29" spans="1:9" s="1" customFormat="1" ht="15.75" x14ac:dyDescent="0.25">
      <c r="A29" s="7">
        <v>1</v>
      </c>
      <c r="B29" s="8" t="s">
        <v>38</v>
      </c>
      <c r="C29" s="8" t="s">
        <v>12</v>
      </c>
      <c r="D29" s="7">
        <f>0.01</f>
        <v>0.01</v>
      </c>
      <c r="E29" s="7">
        <f>1352.81</f>
        <v>1352.81</v>
      </c>
      <c r="F29" s="4"/>
    </row>
    <row r="30" spans="1:9" s="1" customFormat="1" ht="47.25" x14ac:dyDescent="0.25">
      <c r="A30" s="7">
        <v>2</v>
      </c>
      <c r="B30" s="8" t="s">
        <v>64</v>
      </c>
      <c r="C30" s="8" t="s">
        <v>24</v>
      </c>
      <c r="D30" s="7">
        <f>0.015</f>
        <v>1.4999999999999999E-2</v>
      </c>
      <c r="E30" s="7">
        <f>856.92</f>
        <v>856.92</v>
      </c>
      <c r="F30" s="4"/>
    </row>
    <row r="31" spans="1:9" s="1" customFormat="1" ht="31.5" x14ac:dyDescent="0.25">
      <c r="A31" s="7">
        <v>3</v>
      </c>
      <c r="B31" s="8" t="s">
        <v>37</v>
      </c>
      <c r="C31" s="8" t="s">
        <v>12</v>
      </c>
      <c r="D31" s="7">
        <f>0.02+0.01+0.15+0.01</f>
        <v>0.19</v>
      </c>
      <c r="E31" s="7">
        <f>1410.3+513.25+8247.3+209.6+943.58+562.15</f>
        <v>11886.179999999998</v>
      </c>
      <c r="F31" s="4"/>
    </row>
    <row r="32" spans="1:9" s="1" customFormat="1" ht="31.5" x14ac:dyDescent="0.25">
      <c r="A32" s="7">
        <v>4</v>
      </c>
      <c r="B32" s="8" t="s">
        <v>36</v>
      </c>
      <c r="C32" s="8" t="s">
        <v>30</v>
      </c>
      <c r="D32" s="7">
        <f>2</f>
        <v>2</v>
      </c>
      <c r="E32" s="7">
        <f>6275.84</f>
        <v>6275.84</v>
      </c>
      <c r="F32" s="4"/>
    </row>
    <row r="33" spans="1:7" s="1" customFormat="1" ht="31.5" x14ac:dyDescent="0.25">
      <c r="A33" s="7">
        <v>5</v>
      </c>
      <c r="B33" s="8" t="s">
        <v>50</v>
      </c>
      <c r="C33" s="8" t="s">
        <v>30</v>
      </c>
      <c r="D33" s="7">
        <f>2</f>
        <v>2</v>
      </c>
      <c r="E33" s="7">
        <f>6354.63</f>
        <v>6354.63</v>
      </c>
      <c r="F33" s="4"/>
    </row>
    <row r="34" spans="1:7" s="1" customFormat="1" ht="31.5" x14ac:dyDescent="0.25">
      <c r="A34" s="7">
        <v>6</v>
      </c>
      <c r="B34" s="8" t="s">
        <v>31</v>
      </c>
      <c r="C34" s="8" t="s">
        <v>30</v>
      </c>
      <c r="D34" s="7">
        <f>1</f>
        <v>1</v>
      </c>
      <c r="E34" s="7">
        <f>3316.29</f>
        <v>3316.29</v>
      </c>
      <c r="F34" s="4"/>
    </row>
    <row r="35" spans="1:7" s="1" customFormat="1" ht="31.5" x14ac:dyDescent="0.25">
      <c r="A35" s="7">
        <v>7</v>
      </c>
      <c r="B35" s="8" t="s">
        <v>51</v>
      </c>
      <c r="C35" s="8" t="s">
        <v>52</v>
      </c>
      <c r="D35" s="7">
        <f>4</f>
        <v>4</v>
      </c>
      <c r="E35" s="7">
        <f>3017.92</f>
        <v>3017.92</v>
      </c>
      <c r="F35" s="4"/>
    </row>
    <row r="36" spans="1:7" s="1" customFormat="1" ht="31.5" x14ac:dyDescent="0.25">
      <c r="A36" s="7">
        <v>8</v>
      </c>
      <c r="B36" s="8" t="s">
        <v>53</v>
      </c>
      <c r="C36" s="8" t="s">
        <v>54</v>
      </c>
      <c r="D36" s="7">
        <f>0.1</f>
        <v>0.1</v>
      </c>
      <c r="E36" s="7">
        <f>2369.2</f>
        <v>2369.1999999999998</v>
      </c>
      <c r="F36" s="4"/>
    </row>
    <row r="37" spans="1:7" s="1" customFormat="1" ht="47.25" x14ac:dyDescent="0.25">
      <c r="A37" s="7">
        <v>9</v>
      </c>
      <c r="B37" s="8" t="s">
        <v>32</v>
      </c>
      <c r="C37" s="8" t="s">
        <v>33</v>
      </c>
      <c r="D37" s="7">
        <f>0.03</f>
        <v>0.03</v>
      </c>
      <c r="E37" s="7">
        <f>2394.24</f>
        <v>2394.2399999999998</v>
      </c>
      <c r="F37" s="4"/>
    </row>
    <row r="38" spans="1:7" s="1" customFormat="1" ht="31.5" x14ac:dyDescent="0.25">
      <c r="A38" s="7">
        <v>10</v>
      </c>
      <c r="B38" s="8" t="s">
        <v>34</v>
      </c>
      <c r="C38" s="8" t="s">
        <v>35</v>
      </c>
      <c r="D38" s="7">
        <f>0.01+0.01</f>
        <v>0.02</v>
      </c>
      <c r="E38" s="7">
        <f>348.56+353.75</f>
        <v>702.31</v>
      </c>
      <c r="F38" s="4"/>
    </row>
    <row r="39" spans="1:7" s="1" customFormat="1" ht="31.5" x14ac:dyDescent="0.25">
      <c r="A39" s="7">
        <v>11</v>
      </c>
      <c r="B39" s="8" t="s">
        <v>49</v>
      </c>
      <c r="C39" s="8" t="s">
        <v>35</v>
      </c>
      <c r="D39" s="7">
        <f>0.02</f>
        <v>0.02</v>
      </c>
      <c r="E39" s="7">
        <f>416.37</f>
        <v>416.37</v>
      </c>
      <c r="F39" s="4"/>
    </row>
    <row r="40" spans="1:7" s="1" customFormat="1" ht="47.25" x14ac:dyDescent="0.25">
      <c r="A40" s="7">
        <v>12</v>
      </c>
      <c r="B40" s="8" t="s">
        <v>55</v>
      </c>
      <c r="C40" s="8" t="s">
        <v>56</v>
      </c>
      <c r="D40" s="7">
        <f>6+0.6</f>
        <v>6.6</v>
      </c>
      <c r="E40" s="7">
        <f>15677.3+1674.01+1252.19+1830.73</f>
        <v>20434.229999999996</v>
      </c>
      <c r="F40" s="4"/>
    </row>
    <row r="41" spans="1:7" s="1" customFormat="1" ht="94.5" x14ac:dyDescent="0.25">
      <c r="A41" s="7">
        <v>13</v>
      </c>
      <c r="B41" s="8" t="s">
        <v>65</v>
      </c>
      <c r="C41" s="8" t="s">
        <v>66</v>
      </c>
      <c r="D41" s="7">
        <f>0.015</f>
        <v>1.4999999999999999E-2</v>
      </c>
      <c r="E41" s="7">
        <f>946.31</f>
        <v>946.31</v>
      </c>
      <c r="F41" s="4"/>
    </row>
    <row r="42" spans="1:7" s="1" customFormat="1" ht="15.75" x14ac:dyDescent="0.25">
      <c r="A42" s="7">
        <v>14</v>
      </c>
      <c r="B42" s="8" t="s">
        <v>44</v>
      </c>
      <c r="C42" s="8" t="s">
        <v>45</v>
      </c>
      <c r="D42" s="7">
        <f>0.001</f>
        <v>1E-3</v>
      </c>
      <c r="E42" s="16">
        <f>42.38</f>
        <v>42.38</v>
      </c>
      <c r="F42" s="4"/>
    </row>
    <row r="43" spans="1:7" s="1" customFormat="1" ht="15.75" x14ac:dyDescent="0.25">
      <c r="A43" s="7"/>
      <c r="B43" s="8"/>
      <c r="C43" s="8"/>
      <c r="D43" s="7"/>
      <c r="E43" s="13">
        <f>SUM(E29:E42)</f>
        <v>60365.62999999999</v>
      </c>
      <c r="F43" s="4"/>
      <c r="G43" s="14"/>
    </row>
    <row r="44" spans="1:7" ht="15.75" x14ac:dyDescent="0.25">
      <c r="A44" s="7"/>
      <c r="B44" s="8" t="s">
        <v>9</v>
      </c>
      <c r="C44" s="7"/>
      <c r="D44" s="7"/>
      <c r="E44" s="9">
        <f>E27+E43</f>
        <v>273409.51500000001</v>
      </c>
      <c r="F44" s="4"/>
      <c r="G44" s="14"/>
    </row>
    <row r="45" spans="1:7" ht="15.75" x14ac:dyDescent="0.25">
      <c r="A45" s="7"/>
      <c r="B45" s="8"/>
      <c r="C45" s="7"/>
      <c r="D45" s="7"/>
      <c r="E45" s="7"/>
      <c r="F45" s="4"/>
    </row>
    <row r="46" spans="1:7" ht="15.75" x14ac:dyDescent="0.25">
      <c r="A46" s="10"/>
      <c r="B46" s="10"/>
      <c r="C46" s="10"/>
      <c r="D46" s="10"/>
      <c r="E46" s="10"/>
      <c r="F46" s="4"/>
    </row>
    <row r="47" spans="1:7" ht="15.75" x14ac:dyDescent="0.25">
      <c r="A47" s="10"/>
      <c r="B47" s="10" t="s">
        <v>13</v>
      </c>
      <c r="C47" s="10" t="s">
        <v>14</v>
      </c>
      <c r="D47" s="10"/>
      <c r="E47" s="10"/>
      <c r="F47" s="1"/>
    </row>
    <row r="48" spans="1:7" x14ac:dyDescent="0.25">
      <c r="A48" s="2"/>
      <c r="B48" s="2"/>
      <c r="C48" s="2"/>
      <c r="D48" s="2"/>
      <c r="E48" s="2"/>
      <c r="F48" s="1"/>
    </row>
    <row r="49" spans="1:7" x14ac:dyDescent="0.25">
      <c r="A49" s="2"/>
      <c r="B49" s="2"/>
      <c r="C49" s="2"/>
      <c r="D49" s="2"/>
      <c r="E49" s="2"/>
      <c r="F49" s="1"/>
    </row>
    <row r="50" spans="1:7" x14ac:dyDescent="0.25">
      <c r="A50" s="2"/>
      <c r="B50" s="2" t="s">
        <v>15</v>
      </c>
      <c r="C50" s="2"/>
      <c r="D50" s="2"/>
      <c r="E50" s="2"/>
      <c r="F50" s="1"/>
    </row>
    <row r="51" spans="1:7" x14ac:dyDescent="0.25">
      <c r="A51" s="2"/>
      <c r="B51" s="2"/>
      <c r="C51" s="2"/>
      <c r="D51" s="2"/>
      <c r="E51" s="2"/>
      <c r="F51" s="14"/>
      <c r="G51" s="14"/>
    </row>
    <row r="52" spans="1:7" x14ac:dyDescent="0.25">
      <c r="A52" s="2"/>
      <c r="B52" s="2"/>
      <c r="C52" s="2"/>
      <c r="D52" s="2"/>
      <c r="E52" s="2"/>
      <c r="F52" s="14"/>
      <c r="G52" s="14"/>
    </row>
    <row r="53" spans="1:7" x14ac:dyDescent="0.25">
      <c r="A53" s="2"/>
      <c r="B53" s="2"/>
      <c r="C53" s="2"/>
      <c r="D53" s="2"/>
      <c r="E53" s="15"/>
      <c r="F53" s="14"/>
    </row>
    <row r="54" spans="1:7" x14ac:dyDescent="0.25">
      <c r="A54" s="2"/>
      <c r="B54" s="2"/>
      <c r="C54" s="2"/>
      <c r="D54" s="2"/>
      <c r="E54" s="15"/>
      <c r="G54" s="14"/>
    </row>
    <row r="55" spans="1:7" x14ac:dyDescent="0.25">
      <c r="A55" s="2"/>
      <c r="B55" s="2"/>
      <c r="C55" s="2"/>
      <c r="D55" s="2"/>
      <c r="E55" s="2"/>
    </row>
    <row r="56" spans="1:7" x14ac:dyDescent="0.25">
      <c r="A56" s="2"/>
      <c r="B56" s="2"/>
      <c r="C56" s="2"/>
      <c r="D56" s="2"/>
      <c r="E56" s="2"/>
      <c r="F56" t="s">
        <v>21</v>
      </c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2018-02-09T06:23:35Z</cp:lastPrinted>
  <dcterms:created xsi:type="dcterms:W3CDTF">2016-09-29T06:37:31Z</dcterms:created>
  <dcterms:modified xsi:type="dcterms:W3CDTF">2018-02-21T09:01:02Z</dcterms:modified>
</cp:coreProperties>
</file>