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5" i="1" l="1"/>
  <c r="D55" i="1"/>
  <c r="E54" i="1"/>
  <c r="D54" i="1"/>
  <c r="E51" i="1"/>
  <c r="D51" i="1"/>
  <c r="E49" i="1"/>
  <c r="D49" i="1"/>
  <c r="E50" i="1"/>
  <c r="D50" i="1"/>
  <c r="E46" i="1"/>
  <c r="D46" i="1"/>
  <c r="E48" i="1"/>
  <c r="D48" i="1"/>
  <c r="E45" i="1"/>
  <c r="D45" i="1"/>
  <c r="E47" i="1"/>
  <c r="D47" i="1"/>
  <c r="E44" i="1"/>
  <c r="D44" i="1"/>
  <c r="E43" i="1"/>
  <c r="D43" i="1"/>
  <c r="E42" i="1"/>
  <c r="D42" i="1"/>
  <c r="E12" i="1"/>
  <c r="D12" i="1"/>
  <c r="E11" i="1"/>
  <c r="D11" i="1"/>
  <c r="E10" i="1"/>
  <c r="D10" i="1"/>
  <c r="E27" i="1"/>
  <c r="E26" i="1"/>
  <c r="E37" i="1"/>
  <c r="D37" i="1"/>
  <c r="E53" i="1"/>
  <c r="D53" i="1"/>
  <c r="E16" i="1"/>
  <c r="E13" i="1"/>
  <c r="D13" i="1"/>
  <c r="E28" i="1"/>
  <c r="D28" i="1"/>
  <c r="E18" i="1"/>
  <c r="D18" i="1"/>
  <c r="E33" i="1"/>
  <c r="D33" i="1"/>
  <c r="E17" i="1"/>
  <c r="D17" i="1"/>
  <c r="E41" i="1"/>
  <c r="D41" i="1"/>
  <c r="E38" i="1"/>
  <c r="D38" i="1"/>
  <c r="E39" i="1"/>
  <c r="D39" i="1"/>
  <c r="E29" i="1"/>
  <c r="D29" i="1"/>
  <c r="E57" i="1"/>
  <c r="D57" i="1"/>
  <c r="E40" i="1"/>
  <c r="D40" i="1"/>
  <c r="E32" i="1"/>
  <c r="D32" i="1"/>
  <c r="E31" i="1"/>
  <c r="D31" i="1"/>
  <c r="E30" i="1"/>
  <c r="D30" i="1"/>
  <c r="E15" i="1"/>
  <c r="D15" i="1"/>
  <c r="E19" i="1"/>
  <c r="D19" i="1"/>
  <c r="E24" i="1"/>
  <c r="D24" i="1"/>
  <c r="E23" i="1"/>
  <c r="D23" i="1"/>
  <c r="E22" i="1"/>
  <c r="D22" i="1"/>
  <c r="E21" i="1"/>
  <c r="D21" i="1"/>
  <c r="E20" i="1"/>
  <c r="D20" i="1"/>
  <c r="E56" i="1"/>
  <c r="D56" i="1"/>
  <c r="E52" i="1"/>
  <c r="D52" i="1"/>
  <c r="E34" i="1"/>
  <c r="E14" i="1"/>
  <c r="D14" i="1"/>
  <c r="E58" i="1"/>
  <c r="D58" i="1"/>
  <c r="E25" i="1"/>
  <c r="D25" i="1"/>
  <c r="D16" i="1"/>
  <c r="E59" i="1" l="1"/>
  <c r="E35" i="1"/>
  <c r="E60" i="1" l="1"/>
</calcChain>
</file>

<file path=xl/sharedStrings.xml><?xml version="1.0" encoding="utf-8"?>
<sst xmlns="http://schemas.openxmlformats.org/spreadsheetml/2006/main" count="111" uniqueCount="92">
  <si>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</si>
  <si>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</si>
  <si>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</si>
  <si>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</si>
  <si>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</si>
  <si>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</si>
  <si>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</si>
  <si>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</si>
  <si>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</si>
  <si>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</si>
  <si>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</si>
  <si>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</si>
  <si>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</si>
  <si>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</si>
  <si>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</si>
  <si>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</si>
  <si>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</si>
  <si>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</si>
  <si>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Смена светильников со светодиодными лампами</t>
  </si>
  <si>
    <t>1 врезка</t>
  </si>
  <si>
    <t>шт</t>
  </si>
  <si>
    <t>100м2 покрытия</t>
  </si>
  <si>
    <t>Покрытие поверхностей грунтовкой глубокого проникновения за 1 раз потолков</t>
  </si>
  <si>
    <t>Окраска масляными составами ранее окрашенных поверхностей труб стальных за 2 раза</t>
  </si>
  <si>
    <t>Очистка канализационной сети внутренней</t>
  </si>
  <si>
    <t>100 м трубопровода</t>
  </si>
  <si>
    <t>Услуги трактора, экскаватора-погрузчика,погрузка и вывоз снега со складированием</t>
  </si>
  <si>
    <t>м3</t>
  </si>
  <si>
    <t>Смена ламп накаливания</t>
  </si>
  <si>
    <t>Смена ламп люминесцентных</t>
  </si>
  <si>
    <t>Ремонт групповых щитков на лестничной клетке со сменой автоматов</t>
  </si>
  <si>
    <t>100 сгонов</t>
  </si>
  <si>
    <t>Простая масляная окраска ранее окрашенных бордюрных камней с подготовкой и расчисткой старой краски до 10%</t>
  </si>
  <si>
    <t>м2 очищаемой поверхности</t>
  </si>
  <si>
    <t>Окраска водно-дисперсионными акриловыми составами высококачественная по штукатурке стен</t>
  </si>
  <si>
    <t>Окраска масляными составами ранее окрашенных металлических решеток и оград без рельефа за 2 раза</t>
  </si>
  <si>
    <t>Окраска торцов лестничных маршей</t>
  </si>
  <si>
    <t>Короба пластмассовые шириной до 40мм</t>
  </si>
  <si>
    <t>100м</t>
  </si>
  <si>
    <t>1т</t>
  </si>
  <si>
    <t>Смена сгонов у трубопроводов диам.20мм</t>
  </si>
  <si>
    <t>имущества МКД, выполненных за 2017  года на жилом доме № 9 корпус 2</t>
  </si>
  <si>
    <t xml:space="preserve">                                       по Пролетарскому проспекту</t>
  </si>
  <si>
    <t>Осмотр линий электрических сетей,арматуры и электрооборудования на л/клетках</t>
  </si>
  <si>
    <t>100 лестничных клеток</t>
  </si>
  <si>
    <t>Гидравлическое испытание трубопроводов систем отопления диам.до 50мм</t>
  </si>
  <si>
    <t>100м трубопровода</t>
  </si>
  <si>
    <t>10 фильтров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</si>
  <si>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</si>
  <si>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</si>
  <si>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</si>
  <si>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</si>
  <si>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Смена дверных приборов замки навесные</t>
  </si>
  <si>
    <t>100шт приб</t>
  </si>
  <si>
    <t>Изготовление и установка сопла</t>
  </si>
  <si>
    <t>Установка фотореле</t>
  </si>
  <si>
    <t>Затаривание строительного мусора в мешки в подвале и на чердаке</t>
  </si>
  <si>
    <t>Смена провода</t>
  </si>
  <si>
    <t xml:space="preserve">Демонтаж элеваторов </t>
  </si>
  <si>
    <t>Установка элеваторов после прочистки и ревизии</t>
  </si>
  <si>
    <t>10шт</t>
  </si>
  <si>
    <t>Ремонт задвижек диам.до100мм без снятия с места</t>
  </si>
  <si>
    <t>100 шт арматуры</t>
  </si>
  <si>
    <t>Демонтаж грязевиков</t>
  </si>
  <si>
    <t>Установка грязевиков после прочистки</t>
  </si>
  <si>
    <t>1 шт</t>
  </si>
  <si>
    <t>Прочистка фильтров ГВС диам.80мм</t>
  </si>
  <si>
    <t>Ремонт дверных коробок широких в каменных стенах выправка,укрепление и пристрожка четвертей</t>
  </si>
  <si>
    <t>10 кор.</t>
  </si>
  <si>
    <t>Смена дверных приборов ручки-скобы</t>
  </si>
  <si>
    <t>100шт приб.</t>
  </si>
  <si>
    <t>Смена дверных приборов шпингалеты</t>
  </si>
  <si>
    <t>Установка манометров с трехходовым краном</t>
  </si>
  <si>
    <t>1 компл.</t>
  </si>
  <si>
    <t>Установка термометров в оправе прямых и угловых</t>
  </si>
  <si>
    <t>1 копмл.</t>
  </si>
  <si>
    <t>Выполнение работ по устройству асфальтобетонного покрытия</t>
  </si>
  <si>
    <t>Смена стекол толщиной 4-6 мм</t>
  </si>
  <si>
    <t>100м2 остекления</t>
  </si>
  <si>
    <t>Врезка в действующие внутренние сети трубопроводов ГВС,ЦО,ХВС диам.32мм</t>
  </si>
  <si>
    <t>Проверка на прогрев отопительных приборов с регулировкой</t>
  </si>
  <si>
    <t>100 приб.</t>
  </si>
  <si>
    <t>Смена выключателей</t>
  </si>
  <si>
    <t>Смена кранов  ГВС,ХВС,ЦО на шаровые краны диам. 15,25,32мм</t>
  </si>
  <si>
    <t>Смена керамических коврово-мозаичных плиток в полах до 10шт.</t>
  </si>
  <si>
    <t>100 плиток</t>
  </si>
  <si>
    <t>Ремонт отмостки бетонной толщиной 15см</t>
  </si>
  <si>
    <t>100м2 отмостки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</si>
  <si>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</si>
  <si>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Улучшенная масляная окраска ранее окрашенных дверей за 2 раза с расчисткой старой краски до 10%</t>
  </si>
  <si>
    <t>Улучшенная масляная окраска ранее окрашенных стен за 2 раза с расчисткой старой краски до 10%(сапожок)</t>
  </si>
  <si>
    <t>Улучшенная масляная окраска ранее окрашенных окон за 2 раза с расчисткой старой краски до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</si>
</sst>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A66" sqref="A1:E6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41</v>
      </c>
      <c r="C4" s="3"/>
      <c r="D4" s="3"/>
      <c r="E4" s="3"/>
      <c r="F4" s="1"/>
    </row>
    <row r="5" spans="1:6" ht="15.75" x14ac:dyDescent="0.25">
      <c r="A5" s="4"/>
      <c r="B5" s="3" t="s">
        <v>42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28</v>
      </c>
      <c r="C10" s="6" t="s">
        <v>12</v>
      </c>
      <c r="D10" s="6">
        <f>0.04+0.03+0.02+0.04+0.03+0.06+0.08+0.02+0.03+0.02</f>
        <v>0.37</v>
      </c>
      <c r="E10" s="6">
        <f>147.67+110.73+73.83+150.61+112.95+225.9+308.49+77.12+115.68+77.12</f>
        <v>1400.1</v>
      </c>
      <c r="F10" s="4"/>
    </row>
    <row r="11" spans="1:6" s="1" customFormat="1" ht="15.75" x14ac:dyDescent="0.25">
      <c r="A11" s="6">
        <v>2</v>
      </c>
      <c r="B11" s="6" t="s">
        <v>29</v>
      </c>
      <c r="C11" s="6" t="s">
        <v>12</v>
      </c>
      <c r="D11" s="6">
        <f>0.05+0.05+0.01+0.02+0.02+0.01+0.04+0.03+0.11+0.07</f>
        <v>0.41000000000000003</v>
      </c>
      <c r="E11" s="6">
        <f>393.14+393.14+96.09+192.15+195.72+97.87+391.45+293.59+1076.52+685.05</f>
        <v>3814.7200000000003</v>
      </c>
      <c r="F11" s="4"/>
    </row>
    <row r="12" spans="1:6" ht="15.75" x14ac:dyDescent="0.25">
      <c r="A12" s="7">
        <v>3</v>
      </c>
      <c r="B12" s="8" t="s">
        <v>8</v>
      </c>
      <c r="C12" s="8" t="s">
        <v>12</v>
      </c>
      <c r="D12" s="7">
        <f>0.03+0.09+0.01+0.06+0.03+0.02+0.27+0.13+0.08</f>
        <v>0.72</v>
      </c>
      <c r="E12" s="7">
        <f>395.38+1189.11+153.25+919.45+401.72+310.05+4185.74+2015.37+1240.22</f>
        <v>10810.289999999999</v>
      </c>
      <c r="F12" s="4"/>
    </row>
    <row r="13" spans="1:6" s="1" customFormat="1" ht="15.75" x14ac:dyDescent="0.25">
      <c r="A13" s="7">
        <v>4</v>
      </c>
      <c r="B13" s="8" t="s">
        <v>82</v>
      </c>
      <c r="C13" s="8" t="s">
        <v>12</v>
      </c>
      <c r="D13" s="7">
        <f>0.01+0.01</f>
        <v>0.02</v>
      </c>
      <c r="E13" s="7">
        <f>146.18+146.18</f>
        <v>292.36</v>
      </c>
      <c r="F13" s="4"/>
    </row>
    <row r="14" spans="1:6" s="1" customFormat="1" ht="15.75" x14ac:dyDescent="0.25">
      <c r="A14" s="7">
        <v>5</v>
      </c>
      <c r="B14" s="8" t="s">
        <v>55</v>
      </c>
      <c r="C14" s="8" t="s">
        <v>20</v>
      </c>
      <c r="D14" s="7">
        <f>3</f>
        <v>3</v>
      </c>
      <c r="E14" s="7">
        <f>1969.18</f>
        <v>1969.18</v>
      </c>
      <c r="F14" s="4"/>
    </row>
    <row r="15" spans="1:6" s="1" customFormat="1" ht="31.5" x14ac:dyDescent="0.25">
      <c r="A15" s="6">
        <v>6</v>
      </c>
      <c r="B15" s="8" t="s">
        <v>30</v>
      </c>
      <c r="C15" s="8" t="s">
        <v>12</v>
      </c>
      <c r="D15" s="7">
        <f>0.01</f>
        <v>0.01</v>
      </c>
      <c r="E15" s="7">
        <f>3603.94</f>
        <v>3603.94</v>
      </c>
      <c r="F15" s="4"/>
    </row>
    <row r="16" spans="1:6" s="1" customFormat="1" ht="47.25" x14ac:dyDescent="0.25">
      <c r="A16" s="6">
        <v>7</v>
      </c>
      <c r="B16" s="8" t="s">
        <v>43</v>
      </c>
      <c r="C16" s="8" t="s">
        <v>44</v>
      </c>
      <c r="D16" s="7">
        <f>0.3</f>
        <v>0.3</v>
      </c>
      <c r="E16" s="7">
        <f>1239.36+1239.36+1239.36+1272.75+1272.75+1309.84+1309.84+1309.84+1309.84+1309.84</f>
        <v>12812.78</v>
      </c>
      <c r="F16" s="4"/>
    </row>
    <row r="17" spans="1:6" s="1" customFormat="1" ht="47.25" x14ac:dyDescent="0.25">
      <c r="A17" s="7">
        <v>8</v>
      </c>
      <c r="B17" s="8" t="s">
        <v>45</v>
      </c>
      <c r="C17" s="8" t="s">
        <v>46</v>
      </c>
      <c r="D17" s="7">
        <f>26.9</f>
        <v>26.9</v>
      </c>
      <c r="E17" s="7">
        <f>116659.01</f>
        <v>116659.01</v>
      </c>
      <c r="F17" s="4"/>
    </row>
    <row r="18" spans="1:6" s="1" customFormat="1" ht="31.5" x14ac:dyDescent="0.25">
      <c r="A18" s="7">
        <v>9</v>
      </c>
      <c r="B18" s="8" t="s">
        <v>80</v>
      </c>
      <c r="C18" s="8" t="s">
        <v>81</v>
      </c>
      <c r="D18" s="7">
        <f>0.21+0.2</f>
        <v>0.41000000000000003</v>
      </c>
      <c r="E18" s="7">
        <f>1358.29+1293.61</f>
        <v>2651.8999999999996</v>
      </c>
      <c r="F18" s="4"/>
    </row>
    <row r="19" spans="1:6" s="1" customFormat="1" ht="31.5" x14ac:dyDescent="0.25">
      <c r="A19" s="7">
        <v>10</v>
      </c>
      <c r="B19" s="8" t="s">
        <v>66</v>
      </c>
      <c r="C19" s="8" t="s">
        <v>47</v>
      </c>
      <c r="D19" s="7">
        <f>0.2</f>
        <v>0.2</v>
      </c>
      <c r="E19" s="7">
        <f>2174.66</f>
        <v>2174.66</v>
      </c>
      <c r="F19" s="4"/>
    </row>
    <row r="20" spans="1:6" s="1" customFormat="1" ht="15.75" x14ac:dyDescent="0.25">
      <c r="A20" s="6">
        <v>11</v>
      </c>
      <c r="B20" s="8" t="s">
        <v>58</v>
      </c>
      <c r="C20" s="8" t="s">
        <v>12</v>
      </c>
      <c r="D20" s="7">
        <f>0.03</f>
        <v>0.03</v>
      </c>
      <c r="E20" s="7">
        <f>1210.12</f>
        <v>1210.1199999999999</v>
      </c>
      <c r="F20" s="4"/>
    </row>
    <row r="21" spans="1:6" s="1" customFormat="1" ht="31.5" x14ac:dyDescent="0.25">
      <c r="A21" s="6">
        <v>12</v>
      </c>
      <c r="B21" s="8" t="s">
        <v>59</v>
      </c>
      <c r="C21" s="8" t="s">
        <v>60</v>
      </c>
      <c r="D21" s="7">
        <f>0.3</f>
        <v>0.3</v>
      </c>
      <c r="E21" s="7">
        <f>5033.61</f>
        <v>5033.6099999999997</v>
      </c>
      <c r="F21" s="4"/>
    </row>
    <row r="22" spans="1:6" s="1" customFormat="1" ht="31.5" x14ac:dyDescent="0.25">
      <c r="A22" s="7">
        <v>13</v>
      </c>
      <c r="B22" s="8" t="s">
        <v>61</v>
      </c>
      <c r="C22" s="8" t="s">
        <v>62</v>
      </c>
      <c r="D22" s="7">
        <f>0.08</f>
        <v>0.08</v>
      </c>
      <c r="E22" s="7">
        <f>11637.99</f>
        <v>11637.99</v>
      </c>
      <c r="F22" s="4"/>
    </row>
    <row r="23" spans="1:6" s="1" customFormat="1" ht="15.75" x14ac:dyDescent="0.25">
      <c r="A23" s="7">
        <v>14</v>
      </c>
      <c r="B23" s="8" t="s">
        <v>63</v>
      </c>
      <c r="C23" s="8" t="s">
        <v>12</v>
      </c>
      <c r="D23" s="7">
        <f>0.03</f>
        <v>0.03</v>
      </c>
      <c r="E23" s="7">
        <f>1905.79</f>
        <v>1905.79</v>
      </c>
      <c r="F23" s="4"/>
    </row>
    <row r="24" spans="1:6" s="1" customFormat="1" ht="15.75" x14ac:dyDescent="0.25">
      <c r="A24" s="7">
        <v>15</v>
      </c>
      <c r="B24" s="8" t="s">
        <v>64</v>
      </c>
      <c r="C24" s="8" t="s">
        <v>65</v>
      </c>
      <c r="D24" s="7">
        <f>6</f>
        <v>6</v>
      </c>
      <c r="E24" s="7">
        <f>176736.75</f>
        <v>176736.75</v>
      </c>
      <c r="F24" s="4"/>
    </row>
    <row r="25" spans="1:6" s="1" customFormat="1" ht="15.75" x14ac:dyDescent="0.25">
      <c r="A25" s="6">
        <v>16</v>
      </c>
      <c r="B25" s="8" t="s">
        <v>54</v>
      </c>
      <c r="C25" s="8" t="s">
        <v>12</v>
      </c>
      <c r="D25" s="7">
        <f>0.03</f>
        <v>0.03</v>
      </c>
      <c r="E25" s="7">
        <f>1895.36</f>
        <v>1895.36</v>
      </c>
      <c r="F25" s="4"/>
    </row>
    <row r="26" spans="1:6" s="1" customFormat="1" ht="78.75" x14ac:dyDescent="0.25">
      <c r="A26" s="6">
        <v>17</v>
      </c>
      <c r="B26" s="8" t="s">
        <v>48</v>
      </c>
      <c r="C26" s="8" t="s">
        <v>49</v>
      </c>
      <c r="D26" s="7">
        <v>2.5840000000000001</v>
      </c>
      <c r="E26" s="7">
        <f>4535.15+4535.15+4535.15+4657.3+4657.3+4793.04+4793.04+4793.04+4793.04+4793.04+4793.04</f>
        <v>51678.29</v>
      </c>
      <c r="F26" s="4"/>
    </row>
    <row r="27" spans="1:6" s="1" customFormat="1" ht="31.5" x14ac:dyDescent="0.25">
      <c r="A27" s="7">
        <v>18</v>
      </c>
      <c r="B27" s="8" t="s">
        <v>50</v>
      </c>
      <c r="C27" s="8" t="s">
        <v>51</v>
      </c>
      <c r="D27" s="7">
        <v>1.4</v>
      </c>
      <c r="E27" s="7">
        <f>36856.93+36856.93+36856.93+37849.66+37849.66+38952.7+38952.7+38952.7+38952.7+38952.7+38952.7</f>
        <v>419986.31000000006</v>
      </c>
      <c r="F27" s="4"/>
    </row>
    <row r="28" spans="1:6" s="1" customFormat="1" ht="47.25" x14ac:dyDescent="0.25">
      <c r="A28" s="7">
        <v>19</v>
      </c>
      <c r="B28" s="8" t="s">
        <v>24</v>
      </c>
      <c r="C28" s="8" t="s">
        <v>25</v>
      </c>
      <c r="D28" s="7">
        <f>0.05</f>
        <v>0.05</v>
      </c>
      <c r="E28" s="7">
        <f>770.99</f>
        <v>770.99</v>
      </c>
      <c r="F28" s="4"/>
    </row>
    <row r="29" spans="1:6" s="1" customFormat="1" ht="47.25" x14ac:dyDescent="0.25">
      <c r="A29" s="7">
        <v>20</v>
      </c>
      <c r="B29" s="8" t="s">
        <v>77</v>
      </c>
      <c r="C29" s="8" t="s">
        <v>78</v>
      </c>
      <c r="D29" s="7">
        <f>0.015</f>
        <v>1.4999999999999999E-2</v>
      </c>
      <c r="E29" s="7">
        <f>1303.31</f>
        <v>1303.31</v>
      </c>
      <c r="F29" s="4"/>
    </row>
    <row r="30" spans="1:6" s="1" customFormat="1" ht="47.25" x14ac:dyDescent="0.25">
      <c r="A30" s="6">
        <v>21</v>
      </c>
      <c r="B30" s="8" t="s">
        <v>67</v>
      </c>
      <c r="C30" s="8" t="s">
        <v>68</v>
      </c>
      <c r="D30" s="7">
        <f>1.8</f>
        <v>1.8</v>
      </c>
      <c r="E30" s="7">
        <f>9214.03</f>
        <v>9214.0300000000007</v>
      </c>
      <c r="F30" s="4"/>
    </row>
    <row r="31" spans="1:6" s="1" customFormat="1" ht="31.5" x14ac:dyDescent="0.25">
      <c r="A31" s="6">
        <v>22</v>
      </c>
      <c r="B31" s="8" t="s">
        <v>69</v>
      </c>
      <c r="C31" s="8" t="s">
        <v>70</v>
      </c>
      <c r="D31" s="7">
        <f>0.07</f>
        <v>7.0000000000000007E-2</v>
      </c>
      <c r="E31" s="7">
        <f>1354.71</f>
        <v>1354.71</v>
      </c>
      <c r="F31" s="4"/>
    </row>
    <row r="32" spans="1:6" s="1" customFormat="1" ht="31.5" x14ac:dyDescent="0.25">
      <c r="A32" s="7">
        <v>23</v>
      </c>
      <c r="B32" s="8" t="s">
        <v>71</v>
      </c>
      <c r="C32" s="8" t="s">
        <v>70</v>
      </c>
      <c r="D32" s="7">
        <f>0.05</f>
        <v>0.05</v>
      </c>
      <c r="E32" s="7">
        <f>3386.81</f>
        <v>3386.81</v>
      </c>
      <c r="F32" s="4"/>
    </row>
    <row r="33" spans="1:6" s="1" customFormat="1" ht="31.5" x14ac:dyDescent="0.25">
      <c r="A33" s="7">
        <v>24</v>
      </c>
      <c r="B33" s="8" t="s">
        <v>52</v>
      </c>
      <c r="C33" s="8" t="s">
        <v>53</v>
      </c>
      <c r="D33" s="7">
        <f>0.01+0.01</f>
        <v>0.02</v>
      </c>
      <c r="E33" s="7">
        <f>371.67+389.51</f>
        <v>761.18000000000006</v>
      </c>
      <c r="F33" s="4"/>
    </row>
    <row r="34" spans="1:6" s="1" customFormat="1" ht="31.5" x14ac:dyDescent="0.25">
      <c r="A34" s="7">
        <v>25</v>
      </c>
      <c r="B34" s="8" t="s">
        <v>56</v>
      </c>
      <c r="C34" s="8" t="s">
        <v>39</v>
      </c>
      <c r="D34" s="7">
        <v>1.7</v>
      </c>
      <c r="E34" s="7">
        <f>772.21</f>
        <v>772.21</v>
      </c>
      <c r="F34" s="4"/>
    </row>
    <row r="35" spans="1:6" ht="15.75" x14ac:dyDescent="0.25">
      <c r="A35" s="7"/>
      <c r="B35" s="8"/>
      <c r="C35" s="8"/>
      <c r="D35" s="7"/>
      <c r="E35" s="13">
        <f>SUM(E10:E34)</f>
        <v>843836.4</v>
      </c>
      <c r="F35" s="4"/>
    </row>
    <row r="36" spans="1:6" ht="15.75" x14ac:dyDescent="0.25">
      <c r="A36" s="7"/>
      <c r="B36" s="12" t="s">
        <v>11</v>
      </c>
      <c r="C36" s="8"/>
      <c r="D36" s="7"/>
      <c r="E36" s="7"/>
      <c r="F36" s="4"/>
    </row>
    <row r="37" spans="1:6" ht="31.5" x14ac:dyDescent="0.25">
      <c r="A37" s="7">
        <v>1</v>
      </c>
      <c r="B37" s="8" t="s">
        <v>83</v>
      </c>
      <c r="C37" s="8" t="s">
        <v>12</v>
      </c>
      <c r="D37" s="7">
        <f>0.01+0.39+0.03+0.08+0.03+0.01</f>
        <v>0.55000000000000004</v>
      </c>
      <c r="E37" s="7">
        <f>513.25+19240.38+2342.07+544.95+1534.61+4766.44+2154.07+762.95</f>
        <v>31858.720000000001</v>
      </c>
      <c r="F37" s="4"/>
    </row>
    <row r="38" spans="1:6" s="1" customFormat="1" ht="31.5" x14ac:dyDescent="0.25">
      <c r="A38" s="7">
        <v>2</v>
      </c>
      <c r="B38" s="8" t="s">
        <v>40</v>
      </c>
      <c r="C38" s="8" t="s">
        <v>31</v>
      </c>
      <c r="D38" s="7">
        <f>0.09+0.02</f>
        <v>0.11</v>
      </c>
      <c r="E38" s="7">
        <f>1873.63+416.37</f>
        <v>2290</v>
      </c>
      <c r="F38" s="4"/>
    </row>
    <row r="39" spans="1:6" s="1" customFormat="1" ht="31.5" x14ac:dyDescent="0.25">
      <c r="A39" s="7">
        <v>3</v>
      </c>
      <c r="B39" s="8" t="s">
        <v>72</v>
      </c>
      <c r="C39" s="8" t="s">
        <v>73</v>
      </c>
      <c r="D39" s="7">
        <f>16+1</f>
        <v>17</v>
      </c>
      <c r="E39" s="7">
        <f>12071.73+754.48</f>
        <v>12826.21</v>
      </c>
      <c r="F39" s="4"/>
    </row>
    <row r="40" spans="1:6" s="1" customFormat="1" ht="31.5" x14ac:dyDescent="0.25">
      <c r="A40" s="7">
        <v>4</v>
      </c>
      <c r="B40" s="8" t="s">
        <v>74</v>
      </c>
      <c r="C40" s="8" t="s">
        <v>75</v>
      </c>
      <c r="D40" s="7">
        <f>2</f>
        <v>2</v>
      </c>
      <c r="E40" s="7">
        <f>1468.9</f>
        <v>1468.9</v>
      </c>
      <c r="F40" s="4"/>
    </row>
    <row r="41" spans="1:6" s="1" customFormat="1" ht="31.5" x14ac:dyDescent="0.25">
      <c r="A41" s="7">
        <v>5</v>
      </c>
      <c r="B41" s="8" t="s">
        <v>79</v>
      </c>
      <c r="C41" s="8" t="s">
        <v>19</v>
      </c>
      <c r="D41" s="7">
        <f>3+1+4</f>
        <v>8</v>
      </c>
      <c r="E41" s="7">
        <f>9948.84+3316.29+13265.16</f>
        <v>26530.29</v>
      </c>
      <c r="F41" s="4"/>
    </row>
    <row r="42" spans="1:6" s="1" customFormat="1" ht="31.5" x14ac:dyDescent="0.25">
      <c r="A42" s="7">
        <v>6</v>
      </c>
      <c r="B42" s="8" t="s">
        <v>86</v>
      </c>
      <c r="C42" s="8" t="s">
        <v>87</v>
      </c>
      <c r="D42" s="7">
        <f>0.09</f>
        <v>0.09</v>
      </c>
      <c r="E42" s="7">
        <f>11800.18</f>
        <v>11800.18</v>
      </c>
      <c r="F42" s="4"/>
    </row>
    <row r="43" spans="1:6" s="1" customFormat="1" ht="31.5" x14ac:dyDescent="0.25">
      <c r="A43" s="7">
        <v>7</v>
      </c>
      <c r="B43" s="8" t="s">
        <v>22</v>
      </c>
      <c r="C43" s="8" t="s">
        <v>21</v>
      </c>
      <c r="D43" s="7">
        <f>7.61</f>
        <v>7.61</v>
      </c>
      <c r="E43" s="7">
        <f>40593.68</f>
        <v>40593.68</v>
      </c>
      <c r="F43" s="4"/>
    </row>
    <row r="44" spans="1:6" s="1" customFormat="1" ht="78.75" x14ac:dyDescent="0.25">
      <c r="A44" s="7">
        <v>8</v>
      </c>
      <c r="B44" s="8" t="s">
        <v>88</v>
      </c>
      <c r="C44" s="8" t="s">
        <v>13</v>
      </c>
      <c r="D44" s="7">
        <f>7.61</f>
        <v>7.61</v>
      </c>
      <c r="E44" s="7">
        <f>157637.07</f>
        <v>157637.07</v>
      </c>
      <c r="F44" s="4"/>
    </row>
    <row r="45" spans="1:6" s="1" customFormat="1" ht="78.75" x14ac:dyDescent="0.25">
      <c r="A45" s="7">
        <v>9</v>
      </c>
      <c r="B45" s="8" t="s">
        <v>89</v>
      </c>
      <c r="C45" s="8" t="s">
        <v>13</v>
      </c>
      <c r="D45" s="7">
        <f>3</f>
        <v>3</v>
      </c>
      <c r="E45" s="7">
        <f>61839.67</f>
        <v>61839.67</v>
      </c>
      <c r="F45" s="4"/>
    </row>
    <row r="46" spans="1:6" s="1" customFormat="1" ht="78.75" x14ac:dyDescent="0.25">
      <c r="A46" s="7">
        <v>10</v>
      </c>
      <c r="B46" s="8" t="s">
        <v>91</v>
      </c>
      <c r="C46" s="8" t="s">
        <v>13</v>
      </c>
      <c r="D46" s="7">
        <f>0.336</f>
        <v>0.33600000000000002</v>
      </c>
      <c r="E46" s="7">
        <f>12924.22</f>
        <v>12924.22</v>
      </c>
      <c r="F46" s="4"/>
    </row>
    <row r="47" spans="1:6" s="1" customFormat="1" ht="78.75" x14ac:dyDescent="0.25">
      <c r="A47" s="7">
        <v>11</v>
      </c>
      <c r="B47" s="8" t="s">
        <v>34</v>
      </c>
      <c r="C47" s="8" t="s">
        <v>13</v>
      </c>
      <c r="D47" s="7">
        <f>19.38</f>
        <v>19.38</v>
      </c>
      <c r="E47" s="7">
        <f>533383.62</f>
        <v>533383.62</v>
      </c>
      <c r="F47" s="4"/>
    </row>
    <row r="48" spans="1:6" s="1" customFormat="1" ht="78.75" x14ac:dyDescent="0.25">
      <c r="A48" s="7">
        <v>12</v>
      </c>
      <c r="B48" s="8" t="s">
        <v>90</v>
      </c>
      <c r="C48" s="8" t="s">
        <v>13</v>
      </c>
      <c r="D48" s="7">
        <f>0.669</f>
        <v>0.66900000000000004</v>
      </c>
      <c r="E48" s="7">
        <f>10933.39</f>
        <v>10933.39</v>
      </c>
      <c r="F48" s="4"/>
    </row>
    <row r="49" spans="1:6" s="1" customFormat="1" ht="78.75" x14ac:dyDescent="0.25">
      <c r="A49" s="7">
        <v>13</v>
      </c>
      <c r="B49" s="8" t="s">
        <v>35</v>
      </c>
      <c r="C49" s="8" t="s">
        <v>13</v>
      </c>
      <c r="D49" s="7">
        <f>0.34</f>
        <v>0.34</v>
      </c>
      <c r="E49" s="7">
        <f>6039.64</f>
        <v>6039.64</v>
      </c>
      <c r="F49" s="4"/>
    </row>
    <row r="50" spans="1:6" s="1" customFormat="1" ht="78.75" x14ac:dyDescent="0.25">
      <c r="A50" s="7">
        <v>14</v>
      </c>
      <c r="B50" s="15" t="s">
        <v>36</v>
      </c>
      <c r="C50" s="8" t="s">
        <v>13</v>
      </c>
      <c r="D50" s="7">
        <f>0.126</f>
        <v>0.126</v>
      </c>
      <c r="E50" s="7">
        <f>2412.96</f>
        <v>2412.96</v>
      </c>
      <c r="F50" s="4"/>
    </row>
    <row r="51" spans="1:6" ht="78.75" x14ac:dyDescent="0.25">
      <c r="A51" s="7">
        <v>15</v>
      </c>
      <c r="B51" s="8" t="s">
        <v>23</v>
      </c>
      <c r="C51" s="8" t="s">
        <v>13</v>
      </c>
      <c r="D51" s="7">
        <f>0.282+0.033</f>
        <v>0.31499999999999995</v>
      </c>
      <c r="E51" s="7">
        <f>9341.55+1114.46</f>
        <v>10456.009999999998</v>
      </c>
      <c r="F51" s="4"/>
    </row>
    <row r="52" spans="1:6" s="1" customFormat="1" ht="78.75" x14ac:dyDescent="0.25">
      <c r="A52" s="7">
        <v>16</v>
      </c>
      <c r="B52" s="8" t="s">
        <v>32</v>
      </c>
      <c r="C52" s="8" t="s">
        <v>13</v>
      </c>
      <c r="D52" s="7">
        <f>1.65</f>
        <v>1.65</v>
      </c>
      <c r="E52" s="7">
        <f>17159.45</f>
        <v>17159.45</v>
      </c>
      <c r="F52" s="4"/>
    </row>
    <row r="53" spans="1:6" s="1" customFormat="1" ht="31.5" x14ac:dyDescent="0.25">
      <c r="A53" s="7">
        <v>17</v>
      </c>
      <c r="B53" s="8" t="s">
        <v>84</v>
      </c>
      <c r="C53" s="8" t="s">
        <v>85</v>
      </c>
      <c r="D53" s="7">
        <f>4.44</f>
        <v>4.4400000000000004</v>
      </c>
      <c r="E53" s="7">
        <f>25004.94</f>
        <v>25004.94</v>
      </c>
      <c r="F53" s="4"/>
    </row>
    <row r="54" spans="1:6" s="1" customFormat="1" ht="31.5" x14ac:dyDescent="0.25">
      <c r="A54" s="7">
        <v>18</v>
      </c>
      <c r="B54" s="8" t="s">
        <v>18</v>
      </c>
      <c r="C54" s="8" t="s">
        <v>12</v>
      </c>
      <c r="D54" s="7">
        <f>0.1+0.79</f>
        <v>0.89</v>
      </c>
      <c r="E54" s="7">
        <f>1760.61+79625.18</f>
        <v>81385.789999999994</v>
      </c>
      <c r="F54" s="4"/>
    </row>
    <row r="55" spans="1:6" s="1" customFormat="1" ht="15.75" x14ac:dyDescent="0.25">
      <c r="A55" s="7">
        <v>19</v>
      </c>
      <c r="B55" s="8" t="s">
        <v>57</v>
      </c>
      <c r="C55" s="8" t="s">
        <v>38</v>
      </c>
      <c r="D55" s="7">
        <f>0.22+0.01</f>
        <v>0.23</v>
      </c>
      <c r="E55" s="7">
        <f>1892.94+787.5+88.49+16.16</f>
        <v>2785.0899999999997</v>
      </c>
      <c r="F55" s="4"/>
    </row>
    <row r="56" spans="1:6" s="1" customFormat="1" ht="15.75" x14ac:dyDescent="0.25">
      <c r="A56" s="7">
        <v>20</v>
      </c>
      <c r="B56" s="8" t="s">
        <v>37</v>
      </c>
      <c r="C56" s="8" t="s">
        <v>38</v>
      </c>
      <c r="D56" s="7">
        <f>0.22</f>
        <v>0.22</v>
      </c>
      <c r="E56" s="7">
        <f>1927.74+134.16</f>
        <v>2061.9</v>
      </c>
      <c r="F56" s="4"/>
    </row>
    <row r="57" spans="1:6" s="1" customFormat="1" ht="78.75" x14ac:dyDescent="0.25">
      <c r="A57" s="7">
        <v>21</v>
      </c>
      <c r="B57" s="8" t="s">
        <v>76</v>
      </c>
      <c r="C57" s="8" t="s">
        <v>33</v>
      </c>
      <c r="D57" s="7">
        <f>110</f>
        <v>110</v>
      </c>
      <c r="E57" s="7">
        <f>82500</f>
        <v>82500</v>
      </c>
      <c r="F57" s="4"/>
    </row>
    <row r="58" spans="1:6" s="1" customFormat="1" ht="47.25" x14ac:dyDescent="0.25">
      <c r="A58" s="7">
        <v>22</v>
      </c>
      <c r="B58" s="8" t="s">
        <v>26</v>
      </c>
      <c r="C58" s="8" t="s">
        <v>27</v>
      </c>
      <c r="D58" s="7">
        <f>20+30</f>
        <v>50</v>
      </c>
      <c r="E58" s="7">
        <f>17552.2+26328.3</f>
        <v>43880.5</v>
      </c>
      <c r="F58" s="4"/>
    </row>
    <row r="59" spans="1:6" s="1" customFormat="1" ht="15.75" x14ac:dyDescent="0.25">
      <c r="A59" s="7"/>
      <c r="B59" s="8"/>
      <c r="C59" s="8"/>
      <c r="D59" s="7"/>
      <c r="E59" s="13">
        <f>SUM(E37:E58)</f>
        <v>1177772.2299999997</v>
      </c>
      <c r="F59" s="4"/>
    </row>
    <row r="60" spans="1:6" ht="15.75" x14ac:dyDescent="0.25">
      <c r="A60" s="7"/>
      <c r="B60" s="8" t="s">
        <v>9</v>
      </c>
      <c r="C60" s="7"/>
      <c r="D60" s="7"/>
      <c r="E60" s="9">
        <f>E35+E59</f>
        <v>2021608.63</v>
      </c>
      <c r="F60" s="4"/>
    </row>
    <row r="61" spans="1:6" ht="15.75" x14ac:dyDescent="0.25">
      <c r="A61" s="7"/>
      <c r="B61" s="8"/>
      <c r="C61" s="7"/>
      <c r="D61" s="7"/>
      <c r="E61" s="7"/>
      <c r="F61" s="4"/>
    </row>
    <row r="62" spans="1:6" ht="15.75" x14ac:dyDescent="0.25">
      <c r="A62" s="10"/>
      <c r="B62" s="10"/>
      <c r="C62" s="10"/>
      <c r="D62" s="10"/>
      <c r="E62" s="10"/>
      <c r="F62" s="4"/>
    </row>
    <row r="63" spans="1:6" ht="15.75" x14ac:dyDescent="0.25">
      <c r="A63" s="10"/>
      <c r="B63" s="10" t="s">
        <v>14</v>
      </c>
      <c r="C63" s="10" t="s">
        <v>15</v>
      </c>
      <c r="D63" s="10"/>
      <c r="E63" s="10"/>
      <c r="F63" s="1"/>
    </row>
    <row r="64" spans="1:6" x14ac:dyDescent="0.25">
      <c r="A64" s="2"/>
      <c r="B64" s="2"/>
      <c r="C64" s="2"/>
      <c r="D64" s="2"/>
      <c r="E64" s="2"/>
      <c r="F64" s="1"/>
    </row>
    <row r="65" spans="1:7" x14ac:dyDescent="0.25">
      <c r="A65" s="2"/>
      <c r="B65" s="2"/>
      <c r="C65" s="2"/>
      <c r="D65" s="2"/>
      <c r="E65" s="2"/>
      <c r="F65" s="1"/>
    </row>
    <row r="66" spans="1:7" x14ac:dyDescent="0.25">
      <c r="A66" s="2"/>
      <c r="B66" s="2" t="s">
        <v>16</v>
      </c>
      <c r="C66" s="2"/>
      <c r="D66" s="2"/>
      <c r="E66" s="2"/>
      <c r="F66" s="1"/>
    </row>
    <row r="67" spans="1:7" x14ac:dyDescent="0.25">
      <c r="A67" s="2"/>
      <c r="B67" s="2"/>
      <c r="C67" s="2"/>
      <c r="D67" s="2"/>
      <c r="E67" s="2"/>
      <c r="F67" s="14"/>
      <c r="G67" s="14"/>
    </row>
    <row r="68" spans="1:7" x14ac:dyDescent="0.25">
      <c r="A68" s="2"/>
      <c r="B68" s="2"/>
      <c r="C68" s="2"/>
      <c r="D68" s="2"/>
      <c r="E68" s="2"/>
      <c r="G68" s="14"/>
    </row>
    <row r="69" spans="1:7" x14ac:dyDescent="0.25">
      <c r="A69" s="2"/>
      <c r="B69" s="2"/>
      <c r="C69" s="2"/>
      <c r="D69" s="2"/>
      <c r="E69" s="2"/>
      <c r="F69" s="14"/>
    </row>
    <row r="70" spans="1:7" x14ac:dyDescent="0.25">
      <c r="A70" s="2"/>
      <c r="B70" s="2"/>
      <c r="C70" s="2"/>
      <c r="D70" s="2"/>
      <c r="E70" s="2"/>
      <c r="G70" s="14"/>
    </row>
    <row r="71" spans="1:7" x14ac:dyDescent="0.25">
      <c r="A71" s="2"/>
      <c r="B71" s="2"/>
      <c r="C71" s="2"/>
      <c r="D71" s="2"/>
      <c r="E71" s="2"/>
    </row>
    <row r="72" spans="1:7" x14ac:dyDescent="0.25">
      <c r="A72" s="2"/>
      <c r="B72" s="2"/>
      <c r="C72" s="2"/>
      <c r="D72" s="2"/>
      <c r="E72" s="2"/>
    </row>
    <row r="73" spans="1:7" x14ac:dyDescent="0.25">
      <c r="A73" s="2"/>
      <c r="B73" s="2"/>
      <c r="C73" s="2"/>
      <c r="D73" s="2"/>
      <c r="E73" s="2"/>
    </row>
    <row r="74" spans="1:7" x14ac:dyDescent="0.25">
      <c r="A74" s="2"/>
      <c r="B74" s="2"/>
      <c r="C74" s="2"/>
      <c r="D74" s="2"/>
      <c r="E74" s="2"/>
    </row>
    <row r="75" spans="1:7" x14ac:dyDescent="0.25">
      <c r="A75" s="2"/>
      <c r="B75" s="2"/>
      <c r="C75" s="2"/>
      <c r="D75" s="2"/>
      <c r="E75" s="2"/>
    </row>
    <row r="76" spans="1:7" x14ac:dyDescent="0.25">
      <c r="A76" s="2"/>
      <c r="B76" s="2"/>
      <c r="C76" s="2"/>
      <c r="D76" s="2"/>
      <c r="E76" s="2"/>
    </row>
    <row r="77" spans="1:7" x14ac:dyDescent="0.25">
      <c r="A77" s="2"/>
      <c r="B77" s="2"/>
      <c r="C77" s="2"/>
      <c r="D77" s="2"/>
      <c r="E77" s="2"/>
    </row>
    <row r="78" spans="1:7" x14ac:dyDescent="0.25">
      <c r="A78" s="2"/>
      <c r="B78" s="2"/>
      <c r="C78" s="2"/>
      <c r="D78" s="2"/>
      <c r="E78" s="2"/>
    </row>
    <row r="79" spans="1:7" x14ac:dyDescent="0.25">
      <c r="A79" s="2"/>
      <c r="B79" s="2"/>
      <c r="C79" s="2"/>
      <c r="D79" s="2"/>
      <c r="E79" s="2"/>
    </row>
    <row r="80" spans="1:7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2018-02-13T08:25:51Z</cp:lastPrinted>
  <dcterms:created xsi:type="dcterms:W3CDTF">2016-09-29T06:37:31Z</dcterms:created>
  <dcterms:modified xsi:type="dcterms:W3CDTF">2018-02-13T08:27:41Z</dcterms:modified>
</cp:coreProperties>
</file>