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и по вып работ за 2017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55" i="1" l="1"/>
  <c r="D50" i="1"/>
  <c r="E47" i="1"/>
  <c r="E44" i="1"/>
  <c r="E43" i="1"/>
  <c r="D39" i="1"/>
  <c r="D33" i="1"/>
  <c r="E30" i="1"/>
  <c r="D30" i="1"/>
  <c r="E28" i="1"/>
  <c r="D28" i="1"/>
  <c r="E27" i="1"/>
  <c r="E24" i="1"/>
  <c r="E19" i="1"/>
  <c r="D19" i="1"/>
  <c r="D18" i="1"/>
  <c r="E17" i="1"/>
  <c r="E16" i="1"/>
  <c r="D16" i="1"/>
  <c r="E15" i="1"/>
  <c r="D15" i="1"/>
  <c r="E14" i="1"/>
  <c r="D14" i="1"/>
  <c r="D12" i="1"/>
  <c r="E11" i="1"/>
  <c r="D11" i="1"/>
  <c r="E10" i="1"/>
  <c r="D10" i="1"/>
  <c r="E31" i="1" l="1"/>
  <c r="E53" i="1"/>
  <c r="D53" i="1"/>
  <c r="D22" i="1"/>
  <c r="E66" i="1"/>
  <c r="E57" i="1" l="1"/>
  <c r="E58" i="1" l="1"/>
</calcChain>
</file>

<file path=xl/sharedStrings.xml><?xml version="1.0" encoding="utf-8"?>
<sst xmlns="http://schemas.openxmlformats.org/spreadsheetml/2006/main" count="109" uniqueCount="92">
  <si>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</si>
  <si>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</si>
  <si>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</si>
  <si>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</si>
  <si>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</si>
  <si>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</si>
  <si>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</si>
  <si>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</si>
  <si>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Смена ламп энергосберегающих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</si>
  <si>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</si>
  <si>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</si>
  <si>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</si>
  <si>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100шт</t>
  </si>
  <si>
    <t>100м2 окрашиваемой поверхности</t>
  </si>
  <si>
    <t>Директор</t>
  </si>
  <si>
    <t>Табатадзе А.А.</t>
  </si>
  <si>
    <t>Исп.Захарова О.Е.</t>
  </si>
  <si>
    <t xml:space="preserve"> работ по текущему ремонту и техническому обслуживанию  общего 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</si>
  <si>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</si>
  <si>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</si>
  <si>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</si>
  <si>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</si>
  <si>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шт</t>
  </si>
  <si>
    <t>100м2 покрытия</t>
  </si>
  <si>
    <t>,</t>
  </si>
  <si>
    <t>Осмотр системы центрального отопления</t>
  </si>
  <si>
    <t>1000м2 осматриваемых помещений</t>
  </si>
  <si>
    <t>100м трубопровода</t>
  </si>
  <si>
    <t>Смена ламп люминесцентных</t>
  </si>
  <si>
    <t>Смена светильников со светодиодными лампами</t>
  </si>
  <si>
    <t>Гидравлическое испытание трубопроводов систем отопления диам.до 50мм</t>
  </si>
  <si>
    <t>Гидравлическое испытание трубопроводов систем отопления диам.до 100мм</t>
  </si>
  <si>
    <t>1 врезка</t>
  </si>
  <si>
    <t>Врезка в действующие внутренние сети трубопроводов диам.32мм</t>
  </si>
  <si>
    <t>Смена дверных приборов пружины</t>
  </si>
  <si>
    <t>100шт приб.</t>
  </si>
  <si>
    <t>Водоотлив из подвала электрическими насосами</t>
  </si>
  <si>
    <t>100м3 воды</t>
  </si>
  <si>
    <t>100м  трубопровода</t>
  </si>
  <si>
    <t>Смена сгонов у трубопроводов диам. 32мм</t>
  </si>
  <si>
    <t>100 сгонов</t>
  </si>
  <si>
    <t>Услуги трактора, экскаватора-погрузчика, погрузка и вывоз снега со складированием</t>
  </si>
  <si>
    <t>м3</t>
  </si>
  <si>
    <t>Ремонт групповых щитков на лестничной клетке со сменой автоматов</t>
  </si>
  <si>
    <t>100шт.</t>
  </si>
  <si>
    <t xml:space="preserve">                                                                                                                                                           </t>
  </si>
  <si>
    <t>100м</t>
  </si>
  <si>
    <t>Прокладка трубопроводовГВС,ХВС из напорных полипропиленовых труб диам. 32мм</t>
  </si>
  <si>
    <t>Смена существующих рулонных кровель на покрытия из наплавляемых рулонных материалов в один слой</t>
  </si>
  <si>
    <t>Смена  шаровых кранов ГВС,ЦО диам.15,25,32,40 мм</t>
  </si>
  <si>
    <t>Механизированная уборка снега на придомовой территории</t>
  </si>
  <si>
    <t>мин</t>
  </si>
  <si>
    <t>имущества МКД, выполненных за 2017  года на жилом доме № 9 корпус 3</t>
  </si>
  <si>
    <t xml:space="preserve">                                        по Пролетарскому проспекту</t>
  </si>
  <si>
    <t>Смена выключателей</t>
  </si>
  <si>
    <t>Смена дверных приборов замки навесные</t>
  </si>
  <si>
    <t>Смена провода</t>
  </si>
  <si>
    <t>Прокладка гофры</t>
  </si>
  <si>
    <t>Смена ламп накаливания</t>
  </si>
  <si>
    <t>Смена розеток</t>
  </si>
  <si>
    <t>Проверка на прогрев отопительных приборов</t>
  </si>
  <si>
    <t>100приб</t>
  </si>
  <si>
    <t>Водоотлив из подвала ведрами</t>
  </si>
  <si>
    <t>Затаривание строительного мусора в мешки в подвале и чердаке</t>
  </si>
  <si>
    <t>1т</t>
  </si>
  <si>
    <t>Ремонт дверных коробок широких в каменных стенах выправка,укрепление и пристройка четвертей</t>
  </si>
  <si>
    <t>10 кор</t>
  </si>
  <si>
    <t>Ремонт дверных полотен со сменой брусков обвязки вертикальных с числом сопряжений 2</t>
  </si>
  <si>
    <t>100 бруск</t>
  </si>
  <si>
    <t>Ремонт порогов шириной до 150мм</t>
  </si>
  <si>
    <t>100отрем.</t>
  </si>
  <si>
    <t>Смена внутренних трубопроводов из стальных труб диам. 20мм</t>
  </si>
  <si>
    <t>Окраска масляными составами ранее окрашенных больших металлических поверхностей(кроме крыш) за 2 раза(стены лифта)</t>
  </si>
  <si>
    <t>Простая масляная окраска ранее окрашенных бордюрных камней</t>
  </si>
  <si>
    <t>Огрунтовка оснований из бетона или раствора под водоизоляционный ковер готовой эмульсией битумной</t>
  </si>
  <si>
    <t>100м2 кровли</t>
  </si>
  <si>
    <t>Маркировка мест установки пакеров(инъекционных штуцеров)</t>
  </si>
  <si>
    <t>100м2</t>
  </si>
  <si>
    <t>Забивка и извлечение инъекционных штуцеров с заделкой цементом</t>
  </si>
  <si>
    <t>100м забивки и извлечения</t>
  </si>
  <si>
    <t>Сверление установками алмазного бурения в железобетонных конструкциях вертикальных отверстий</t>
  </si>
  <si>
    <t>100отв</t>
  </si>
  <si>
    <t>Сверление установками алмазного бурения в железобетонных конструкциях горизонтальных отверстий</t>
  </si>
  <si>
    <t>Прочистка скважин</t>
  </si>
  <si>
    <t>1 прол.</t>
  </si>
  <si>
    <t>Гидроизоляция стен,фундаментов боковая</t>
  </si>
  <si>
    <t>100м2 изолируемой поверхности</t>
  </si>
  <si>
    <t>Устройство боковой обмазочной изоляции стен,на полимерно-цементной основе</t>
  </si>
  <si>
    <t>Выполнение работ по устройству асфальтобетонного покрытия</t>
  </si>
  <si>
    <t>м2</t>
  </si>
  <si>
    <t>Демонтаж отслоившейся штукатурки с торцов монолитных перекрытий</t>
  </si>
  <si>
    <t>Завоз торфа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</si>
</sst>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0" fontId="1" fillId="0" borderId="1" xfId="0" applyFont="1" applyBorder="1"/>
    <xf numFmtId="2" fontId="0" fillId="0" borderId="0" xfId="0" applyNumberFormat="1"/>
    <xf numFmtId="0" fontId="2" fillId="0" borderId="1" xfId="0" applyFont="1" applyBorder="1" applyAlignment="1">
      <alignment vertical="distributed"/>
    </xf>
    <xf numFmtId="2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topLeftCell="A42" workbookViewId="0">
      <selection activeCell="H46" sqref="H46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17</v>
      </c>
      <c r="C3" s="3"/>
      <c r="D3" s="3"/>
      <c r="E3" s="3"/>
      <c r="F3" s="1"/>
    </row>
    <row r="4" spans="1:6" ht="15.75" x14ac:dyDescent="0.25">
      <c r="A4" s="4"/>
      <c r="B4" s="3" t="s">
        <v>52</v>
      </c>
      <c r="C4" s="3"/>
      <c r="D4" s="3"/>
      <c r="E4" s="3"/>
      <c r="F4" s="1"/>
    </row>
    <row r="5" spans="1:6" ht="15.75" x14ac:dyDescent="0.25">
      <c r="A5" s="4"/>
      <c r="B5" s="3" t="s">
        <v>53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10</v>
      </c>
      <c r="C9" s="6"/>
      <c r="D9" s="6"/>
      <c r="E9" s="6"/>
      <c r="F9" s="4"/>
    </row>
    <row r="10" spans="1:6" s="1" customFormat="1" ht="15.75" x14ac:dyDescent="0.25">
      <c r="A10" s="6">
        <v>1</v>
      </c>
      <c r="B10" s="6" t="s">
        <v>58</v>
      </c>
      <c r="C10" s="6" t="s">
        <v>12</v>
      </c>
      <c r="D10" s="6">
        <f>0.04</f>
        <v>0.04</v>
      </c>
      <c r="E10" s="6">
        <f>152.41</f>
        <v>152.41</v>
      </c>
      <c r="F10" s="4"/>
    </row>
    <row r="11" spans="1:6" s="1" customFormat="1" ht="15.75" x14ac:dyDescent="0.25">
      <c r="A11" s="6">
        <v>2</v>
      </c>
      <c r="B11" s="6" t="s">
        <v>28</v>
      </c>
      <c r="C11" s="6" t="s">
        <v>12</v>
      </c>
      <c r="D11" s="6">
        <f>0.9</f>
        <v>0.9</v>
      </c>
      <c r="E11" s="6">
        <f>8188.17</f>
        <v>8188.17</v>
      </c>
      <c r="F11" s="4"/>
    </row>
    <row r="12" spans="1:6" ht="15.75" x14ac:dyDescent="0.25">
      <c r="A12" s="7">
        <v>3</v>
      </c>
      <c r="B12" s="8" t="s">
        <v>8</v>
      </c>
      <c r="C12" s="8" t="s">
        <v>12</v>
      </c>
      <c r="D12" s="7">
        <f>0.56</f>
        <v>0.56000000000000005</v>
      </c>
      <c r="E12" s="7">
        <v>8758.1200000000008</v>
      </c>
      <c r="F12" s="4"/>
    </row>
    <row r="13" spans="1:6" s="1" customFormat="1" ht="15.75" x14ac:dyDescent="0.25">
      <c r="A13" s="7">
        <v>4</v>
      </c>
      <c r="B13" s="8" t="s">
        <v>54</v>
      </c>
      <c r="C13" s="8" t="s">
        <v>12</v>
      </c>
      <c r="D13" s="7">
        <v>0.03</v>
      </c>
      <c r="E13" s="7">
        <v>432.25</v>
      </c>
      <c r="F13" s="4"/>
    </row>
    <row r="14" spans="1:6" s="1" customFormat="1" ht="15.75" x14ac:dyDescent="0.25">
      <c r="A14" s="7">
        <v>5</v>
      </c>
      <c r="B14" s="8" t="s">
        <v>59</v>
      </c>
      <c r="C14" s="8" t="s">
        <v>12</v>
      </c>
      <c r="D14" s="7">
        <f>0.02</f>
        <v>0.02</v>
      </c>
      <c r="E14" s="7">
        <f>285.44</f>
        <v>285.44</v>
      </c>
      <c r="F14" s="4"/>
    </row>
    <row r="15" spans="1:6" s="1" customFormat="1" ht="31.5" x14ac:dyDescent="0.25">
      <c r="A15" s="6">
        <v>6</v>
      </c>
      <c r="B15" s="8" t="s">
        <v>29</v>
      </c>
      <c r="C15" s="8" t="s">
        <v>12</v>
      </c>
      <c r="D15" s="7">
        <f>0.01</f>
        <v>0.01</v>
      </c>
      <c r="E15" s="7">
        <f>645.87</f>
        <v>645.87</v>
      </c>
      <c r="F15" s="4"/>
    </row>
    <row r="16" spans="1:6" s="1" customFormat="1" ht="31.5" x14ac:dyDescent="0.25">
      <c r="A16" s="6">
        <v>7</v>
      </c>
      <c r="B16" s="8" t="s">
        <v>43</v>
      </c>
      <c r="C16" s="8" t="s">
        <v>44</v>
      </c>
      <c r="D16" s="7">
        <f>0.01</f>
        <v>0.01</v>
      </c>
      <c r="E16" s="7">
        <f>2538.19</f>
        <v>2538.19</v>
      </c>
      <c r="F16" s="4"/>
    </row>
    <row r="17" spans="1:6" s="1" customFormat="1" ht="47.25" x14ac:dyDescent="0.25">
      <c r="A17" s="7">
        <v>8</v>
      </c>
      <c r="B17" s="8" t="s">
        <v>20</v>
      </c>
      <c r="C17" s="8" t="s">
        <v>21</v>
      </c>
      <c r="D17" s="7">
        <v>0.28000000000000003</v>
      </c>
      <c r="E17" s="7">
        <f>13212.21</f>
        <v>13212.21</v>
      </c>
      <c r="F17" s="4"/>
    </row>
    <row r="18" spans="1:6" s="1" customFormat="1" ht="47.25" x14ac:dyDescent="0.25">
      <c r="A18" s="7">
        <v>9</v>
      </c>
      <c r="B18" s="8" t="s">
        <v>30</v>
      </c>
      <c r="C18" s="8" t="s">
        <v>27</v>
      </c>
      <c r="D18" s="7">
        <f>23.32</f>
        <v>23.32</v>
      </c>
      <c r="E18" s="7">
        <v>101133.4</v>
      </c>
      <c r="F18" s="4"/>
    </row>
    <row r="19" spans="1:6" s="1" customFormat="1" ht="47.25" x14ac:dyDescent="0.25">
      <c r="A19" s="7">
        <v>10</v>
      </c>
      <c r="B19" s="8" t="s">
        <v>31</v>
      </c>
      <c r="C19" s="8" t="s">
        <v>27</v>
      </c>
      <c r="D19" s="7">
        <f>1.19</f>
        <v>1.19</v>
      </c>
      <c r="E19" s="7">
        <f>5215.97</f>
        <v>5215.97</v>
      </c>
      <c r="F19" s="4"/>
    </row>
    <row r="20" spans="1:6" s="1" customFormat="1" ht="15.75" x14ac:dyDescent="0.25">
      <c r="A20" s="6">
        <v>11</v>
      </c>
      <c r="B20" s="8" t="s">
        <v>60</v>
      </c>
      <c r="C20" s="8" t="s">
        <v>61</v>
      </c>
      <c r="D20" s="7">
        <v>7.0000000000000007E-2</v>
      </c>
      <c r="E20" s="7">
        <v>452.76</v>
      </c>
      <c r="F20" s="4"/>
    </row>
    <row r="21" spans="1:6" s="1" customFormat="1" ht="78.75" x14ac:dyDescent="0.25">
      <c r="A21" s="6">
        <v>12</v>
      </c>
      <c r="B21" s="8" t="s">
        <v>25</v>
      </c>
      <c r="C21" s="8" t="s">
        <v>26</v>
      </c>
      <c r="D21" s="7">
        <v>2.17</v>
      </c>
      <c r="E21" s="7">
        <v>43501.18</v>
      </c>
      <c r="F21" s="4"/>
    </row>
    <row r="22" spans="1:6" s="1" customFormat="1" ht="31.5" x14ac:dyDescent="0.25">
      <c r="A22" s="7">
        <v>13</v>
      </c>
      <c r="B22" s="8" t="s">
        <v>18</v>
      </c>
      <c r="C22" s="8" t="s">
        <v>19</v>
      </c>
      <c r="D22" s="7">
        <f>1.3</f>
        <v>1.3</v>
      </c>
      <c r="E22" s="7">
        <v>390909.01</v>
      </c>
      <c r="F22" s="4"/>
    </row>
    <row r="23" spans="1:6" s="1" customFormat="1" ht="31.5" x14ac:dyDescent="0.25">
      <c r="A23" s="7">
        <v>14</v>
      </c>
      <c r="B23" s="8" t="s">
        <v>36</v>
      </c>
      <c r="C23" s="8" t="s">
        <v>37</v>
      </c>
      <c r="D23" s="7">
        <v>6.7450000000000001</v>
      </c>
      <c r="E23" s="7">
        <v>40572.03</v>
      </c>
      <c r="F23" s="4"/>
    </row>
    <row r="24" spans="1:6" s="1" customFormat="1" ht="31.5" x14ac:dyDescent="0.25">
      <c r="A24" s="7">
        <v>15</v>
      </c>
      <c r="B24" s="8" t="s">
        <v>62</v>
      </c>
      <c r="C24" s="8" t="s">
        <v>37</v>
      </c>
      <c r="D24" s="7">
        <v>0.6</v>
      </c>
      <c r="E24" s="7">
        <f>39969.82</f>
        <v>39969.82</v>
      </c>
      <c r="F24" s="4"/>
    </row>
    <row r="25" spans="1:6" s="1" customFormat="1" ht="31.5" x14ac:dyDescent="0.25">
      <c r="A25" s="6">
        <v>16</v>
      </c>
      <c r="B25" s="8" t="s">
        <v>34</v>
      </c>
      <c r="C25" s="8" t="s">
        <v>35</v>
      </c>
      <c r="D25" s="7">
        <v>7.0000000000000007E-2</v>
      </c>
      <c r="E25" s="7">
        <v>1976.53</v>
      </c>
      <c r="F25" s="4"/>
    </row>
    <row r="26" spans="1:6" s="1" customFormat="1" ht="31.5" x14ac:dyDescent="0.25">
      <c r="A26" s="6">
        <v>17</v>
      </c>
      <c r="B26" s="8" t="s">
        <v>55</v>
      </c>
      <c r="C26" s="8" t="s">
        <v>35</v>
      </c>
      <c r="D26" s="7">
        <v>0.02</v>
      </c>
      <c r="E26" s="7">
        <v>743.34</v>
      </c>
      <c r="F26" s="4"/>
    </row>
    <row r="27" spans="1:6" s="1" customFormat="1" ht="31.5" x14ac:dyDescent="0.25">
      <c r="A27" s="7">
        <v>18</v>
      </c>
      <c r="B27" s="8" t="s">
        <v>63</v>
      </c>
      <c r="C27" s="8" t="s">
        <v>64</v>
      </c>
      <c r="D27" s="7">
        <v>2.1</v>
      </c>
      <c r="E27" s="7">
        <f>953.91</f>
        <v>953.91</v>
      </c>
      <c r="F27" s="4"/>
    </row>
    <row r="28" spans="1:6" s="1" customFormat="1" ht="47.25" x14ac:dyDescent="0.25">
      <c r="A28" s="7">
        <v>19</v>
      </c>
      <c r="B28" s="8" t="s">
        <v>65</v>
      </c>
      <c r="C28" s="8" t="s">
        <v>66</v>
      </c>
      <c r="D28" s="7">
        <f>0.1</f>
        <v>0.1</v>
      </c>
      <c r="E28" s="7">
        <f>511.89</f>
        <v>511.89</v>
      </c>
      <c r="F28" s="4"/>
    </row>
    <row r="29" spans="1:6" s="1" customFormat="1" ht="47.25" x14ac:dyDescent="0.25">
      <c r="A29" s="7">
        <v>20</v>
      </c>
      <c r="B29" s="8" t="s">
        <v>67</v>
      </c>
      <c r="C29" s="8" t="s">
        <v>68</v>
      </c>
      <c r="D29" s="7">
        <v>0.06</v>
      </c>
      <c r="E29" s="7">
        <v>9162.9</v>
      </c>
      <c r="F29" s="4"/>
    </row>
    <row r="30" spans="1:6" s="1" customFormat="1" ht="15.75" x14ac:dyDescent="0.25">
      <c r="A30" s="6">
        <v>21</v>
      </c>
      <c r="B30" s="8" t="s">
        <v>69</v>
      </c>
      <c r="C30" s="8" t="s">
        <v>70</v>
      </c>
      <c r="D30" s="7">
        <f>0.01</f>
        <v>0.01</v>
      </c>
      <c r="E30" s="7">
        <f>523.67</f>
        <v>523.66999999999996</v>
      </c>
      <c r="F30" s="4"/>
    </row>
    <row r="31" spans="1:6" ht="15.75" x14ac:dyDescent="0.25">
      <c r="A31" s="7"/>
      <c r="B31" s="8"/>
      <c r="C31" s="8"/>
      <c r="D31" s="7"/>
      <c r="E31" s="9">
        <f>SUM(E10:E30)</f>
        <v>669839.07000000007</v>
      </c>
      <c r="F31" s="4"/>
    </row>
    <row r="32" spans="1:6" ht="15.75" x14ac:dyDescent="0.25">
      <c r="A32" s="7"/>
      <c r="B32" s="12" t="s">
        <v>11</v>
      </c>
      <c r="C32" s="8"/>
      <c r="D32" s="7"/>
      <c r="E32" s="7"/>
      <c r="F32" s="4"/>
    </row>
    <row r="33" spans="1:6" s="1" customFormat="1" ht="47.25" x14ac:dyDescent="0.25">
      <c r="A33" s="7">
        <v>1</v>
      </c>
      <c r="B33" s="8" t="s">
        <v>71</v>
      </c>
      <c r="C33" s="8" t="s">
        <v>27</v>
      </c>
      <c r="D33" s="7">
        <f>0.015</f>
        <v>1.4999999999999999E-2</v>
      </c>
      <c r="E33" s="7">
        <v>1092.8499999999999</v>
      </c>
      <c r="F33" s="4"/>
    </row>
    <row r="34" spans="1:6" s="1" customFormat="1" ht="31.5" x14ac:dyDescent="0.25">
      <c r="A34" s="7">
        <v>2</v>
      </c>
      <c r="B34" s="8" t="s">
        <v>49</v>
      </c>
      <c r="C34" s="8" t="s">
        <v>44</v>
      </c>
      <c r="D34" s="7">
        <v>0.16</v>
      </c>
      <c r="E34" s="7">
        <v>9914.2900000000009</v>
      </c>
      <c r="F34" s="4"/>
    </row>
    <row r="35" spans="1:6" s="1" customFormat="1" ht="31.5" x14ac:dyDescent="0.25">
      <c r="A35" s="7">
        <v>3</v>
      </c>
      <c r="B35" s="8" t="s">
        <v>33</v>
      </c>
      <c r="C35" s="8" t="s">
        <v>32</v>
      </c>
      <c r="D35" s="7">
        <v>1</v>
      </c>
      <c r="E35" s="7">
        <v>3381.94</v>
      </c>
      <c r="F35" s="4"/>
    </row>
    <row r="36" spans="1:6" s="1" customFormat="1" ht="47.25" x14ac:dyDescent="0.25">
      <c r="A36" s="7">
        <v>4</v>
      </c>
      <c r="B36" s="8" t="s">
        <v>47</v>
      </c>
      <c r="C36" s="8" t="s">
        <v>38</v>
      </c>
      <c r="D36" s="7">
        <v>0.03</v>
      </c>
      <c r="E36" s="7">
        <v>2437.7399999999998</v>
      </c>
      <c r="F36" s="4"/>
    </row>
    <row r="37" spans="1:6" s="1" customFormat="1" ht="31.5" x14ac:dyDescent="0.25">
      <c r="A37" s="7">
        <v>5</v>
      </c>
      <c r="B37" s="8" t="s">
        <v>39</v>
      </c>
      <c r="C37" s="8" t="s">
        <v>40</v>
      </c>
      <c r="D37" s="7">
        <v>0.02</v>
      </c>
      <c r="E37" s="7">
        <v>707.46</v>
      </c>
      <c r="F37" s="4"/>
    </row>
    <row r="38" spans="1:6" s="1" customFormat="1" ht="78.75" x14ac:dyDescent="0.25">
      <c r="A38" s="7">
        <v>6</v>
      </c>
      <c r="B38" s="8" t="s">
        <v>72</v>
      </c>
      <c r="C38" s="8" t="s">
        <v>13</v>
      </c>
      <c r="D38" s="7">
        <v>0.41099999999999998</v>
      </c>
      <c r="E38" s="7">
        <v>3295.63</v>
      </c>
      <c r="F38" s="4"/>
    </row>
    <row r="39" spans="1:6" s="1" customFormat="1" ht="78.75" x14ac:dyDescent="0.25">
      <c r="A39" s="7">
        <v>7</v>
      </c>
      <c r="B39" s="8" t="s">
        <v>73</v>
      </c>
      <c r="C39" s="8" t="s">
        <v>13</v>
      </c>
      <c r="D39" s="7">
        <f>2.8</f>
        <v>2.8</v>
      </c>
      <c r="E39" s="7">
        <v>29119.03</v>
      </c>
      <c r="F39" s="4"/>
    </row>
    <row r="40" spans="1:6" s="1" customFormat="1" ht="47.25" x14ac:dyDescent="0.25">
      <c r="A40" s="7">
        <v>8</v>
      </c>
      <c r="B40" s="8" t="s">
        <v>74</v>
      </c>
      <c r="C40" s="8" t="s">
        <v>75</v>
      </c>
      <c r="D40" s="7">
        <v>0.15</v>
      </c>
      <c r="E40" s="7">
        <v>450.42</v>
      </c>
      <c r="F40" s="4"/>
    </row>
    <row r="41" spans="1:6" s="1" customFormat="1" ht="31.5" x14ac:dyDescent="0.25">
      <c r="A41" s="7">
        <v>9</v>
      </c>
      <c r="B41" s="15" t="s">
        <v>76</v>
      </c>
      <c r="C41" s="8" t="s">
        <v>77</v>
      </c>
      <c r="D41" s="7">
        <v>0.13</v>
      </c>
      <c r="E41" s="7">
        <v>7528.66</v>
      </c>
      <c r="F41" s="4"/>
    </row>
    <row r="42" spans="1:6" s="1" customFormat="1" ht="78.75" x14ac:dyDescent="0.25">
      <c r="A42" s="7">
        <v>10</v>
      </c>
      <c r="B42" s="8" t="s">
        <v>78</v>
      </c>
      <c r="C42" s="8" t="s">
        <v>79</v>
      </c>
      <c r="D42" s="7">
        <v>0.12</v>
      </c>
      <c r="E42" s="7">
        <v>15405.6</v>
      </c>
      <c r="F42" s="4"/>
    </row>
    <row r="43" spans="1:6" s="1" customFormat="1" ht="47.25" x14ac:dyDescent="0.25">
      <c r="A43" s="7">
        <v>11</v>
      </c>
      <c r="B43" s="15" t="s">
        <v>80</v>
      </c>
      <c r="C43" s="8" t="s">
        <v>81</v>
      </c>
      <c r="D43" s="7">
        <v>0.12</v>
      </c>
      <c r="E43" s="7">
        <f>3022.72</f>
        <v>3022.72</v>
      </c>
      <c r="F43" s="4"/>
    </row>
    <row r="44" spans="1:6" s="1" customFormat="1" ht="47.25" x14ac:dyDescent="0.25">
      <c r="A44" s="7">
        <v>12</v>
      </c>
      <c r="B44" s="15" t="s">
        <v>82</v>
      </c>
      <c r="C44" s="8" t="s">
        <v>81</v>
      </c>
      <c r="D44" s="8">
        <v>0.12</v>
      </c>
      <c r="E44" s="7">
        <f>3870.94</f>
        <v>3870.94</v>
      </c>
      <c r="F44" s="4"/>
    </row>
    <row r="45" spans="1:6" s="1" customFormat="1" ht="15.75" x14ac:dyDescent="0.25">
      <c r="A45" s="7">
        <v>13</v>
      </c>
      <c r="B45" s="15" t="s">
        <v>83</v>
      </c>
      <c r="C45" s="8" t="s">
        <v>84</v>
      </c>
      <c r="D45" s="8">
        <v>0.24</v>
      </c>
      <c r="E45" s="7">
        <v>243.87</v>
      </c>
      <c r="F45" s="4"/>
    </row>
    <row r="46" spans="1:6" s="1" customFormat="1" ht="78.75" x14ac:dyDescent="0.25">
      <c r="A46" s="7">
        <v>14</v>
      </c>
      <c r="B46" s="15" t="s">
        <v>85</v>
      </c>
      <c r="C46" s="8" t="s">
        <v>86</v>
      </c>
      <c r="D46" s="8">
        <v>5.1999999999999998E-2</v>
      </c>
      <c r="E46" s="7">
        <v>34636.15</v>
      </c>
      <c r="F46" s="4"/>
    </row>
    <row r="47" spans="1:6" s="1" customFormat="1" ht="78.75" x14ac:dyDescent="0.25">
      <c r="A47" s="7">
        <v>15</v>
      </c>
      <c r="B47" s="8" t="s">
        <v>87</v>
      </c>
      <c r="C47" s="8" t="s">
        <v>86</v>
      </c>
      <c r="D47" s="7">
        <v>1.42</v>
      </c>
      <c r="E47" s="7">
        <f>70512.88</f>
        <v>70512.88</v>
      </c>
      <c r="F47" s="4"/>
    </row>
    <row r="48" spans="1:6" s="1" customFormat="1" ht="47.25" x14ac:dyDescent="0.25">
      <c r="A48" s="7">
        <v>16</v>
      </c>
      <c r="B48" s="8" t="s">
        <v>48</v>
      </c>
      <c r="C48" s="8" t="s">
        <v>23</v>
      </c>
      <c r="D48" s="7">
        <v>0.4</v>
      </c>
      <c r="E48" s="7">
        <v>17875.23</v>
      </c>
      <c r="F48" s="4"/>
    </row>
    <row r="49" spans="1:6" s="1" customFormat="1" ht="15.75" x14ac:dyDescent="0.25">
      <c r="A49" s="7">
        <v>17</v>
      </c>
      <c r="B49" s="8" t="s">
        <v>56</v>
      </c>
      <c r="C49" s="8" t="s">
        <v>46</v>
      </c>
      <c r="D49" s="7">
        <v>1.35</v>
      </c>
      <c r="E49" s="7">
        <v>13695.83</v>
      </c>
      <c r="F49" s="4"/>
    </row>
    <row r="50" spans="1:6" s="1" customFormat="1" ht="15.75" x14ac:dyDescent="0.25">
      <c r="A50" s="7">
        <v>18</v>
      </c>
      <c r="B50" s="8" t="s">
        <v>57</v>
      </c>
      <c r="C50" s="8" t="s">
        <v>46</v>
      </c>
      <c r="D50" s="7">
        <f>0.78</f>
        <v>0.78</v>
      </c>
      <c r="E50" s="7">
        <v>7175.92</v>
      </c>
      <c r="F50" s="4"/>
    </row>
    <row r="51" spans="1:6" s="1" customFormat="1" ht="31.5" x14ac:dyDescent="0.25">
      <c r="A51" s="7">
        <v>19</v>
      </c>
      <c r="B51" s="8" t="s">
        <v>88</v>
      </c>
      <c r="C51" s="8" t="s">
        <v>89</v>
      </c>
      <c r="D51" s="7">
        <v>130</v>
      </c>
      <c r="E51" s="7">
        <v>123500</v>
      </c>
      <c r="F51" s="4"/>
    </row>
    <row r="52" spans="1:6" s="1" customFormat="1" ht="31.5" x14ac:dyDescent="0.25">
      <c r="A52" s="7">
        <v>20</v>
      </c>
      <c r="B52" s="8" t="s">
        <v>29</v>
      </c>
      <c r="C52" s="8" t="s">
        <v>12</v>
      </c>
      <c r="D52" s="7">
        <v>0.2</v>
      </c>
      <c r="E52" s="7">
        <v>12835.61</v>
      </c>
      <c r="F52" s="4"/>
    </row>
    <row r="53" spans="1:6" s="1" customFormat="1" ht="31.5" x14ac:dyDescent="0.25">
      <c r="A53" s="7">
        <v>21</v>
      </c>
      <c r="B53" s="8" t="s">
        <v>41</v>
      </c>
      <c r="C53" s="8" t="s">
        <v>42</v>
      </c>
      <c r="D53" s="7">
        <f>60+40</f>
        <v>100</v>
      </c>
      <c r="E53" s="7">
        <f>52656.6+35104.4</f>
        <v>87761</v>
      </c>
      <c r="F53" s="4"/>
    </row>
    <row r="54" spans="1:6" s="1" customFormat="1" ht="31.5" x14ac:dyDescent="0.25">
      <c r="A54" s="7">
        <v>22</v>
      </c>
      <c r="B54" s="8" t="s">
        <v>90</v>
      </c>
      <c r="C54" s="8" t="s">
        <v>22</v>
      </c>
      <c r="D54" s="7">
        <v>1</v>
      </c>
      <c r="E54" s="7">
        <v>25200</v>
      </c>
      <c r="F54" s="4"/>
    </row>
    <row r="55" spans="1:6" s="1" customFormat="1" ht="15.75" x14ac:dyDescent="0.25">
      <c r="A55" s="7">
        <v>23</v>
      </c>
      <c r="B55" s="8" t="s">
        <v>91</v>
      </c>
      <c r="C55" s="8" t="s">
        <v>42</v>
      </c>
      <c r="D55" s="7">
        <v>5</v>
      </c>
      <c r="E55" s="7">
        <f>6000</f>
        <v>6000</v>
      </c>
      <c r="F55" s="4"/>
    </row>
    <row r="56" spans="1:6" s="1" customFormat="1" ht="31.5" x14ac:dyDescent="0.25">
      <c r="A56" s="7">
        <v>24</v>
      </c>
      <c r="B56" s="8" t="s">
        <v>50</v>
      </c>
      <c r="C56" s="8" t="s">
        <v>51</v>
      </c>
      <c r="D56" s="7">
        <v>120</v>
      </c>
      <c r="E56" s="7">
        <v>1750.8</v>
      </c>
      <c r="F56" s="4"/>
    </row>
    <row r="57" spans="1:6" s="1" customFormat="1" ht="15.75" x14ac:dyDescent="0.25">
      <c r="A57" s="7"/>
      <c r="B57" s="8"/>
      <c r="C57" s="8"/>
      <c r="D57" s="7"/>
      <c r="E57" s="13">
        <f>SUM(E33:E56)</f>
        <v>481414.57</v>
      </c>
      <c r="F57" s="4"/>
    </row>
    <row r="58" spans="1:6" ht="15.75" x14ac:dyDescent="0.25">
      <c r="A58" s="7"/>
      <c r="B58" s="8" t="s">
        <v>9</v>
      </c>
      <c r="C58" s="7"/>
      <c r="D58" s="7"/>
      <c r="E58" s="9">
        <f>E31+E57</f>
        <v>1151253.6400000001</v>
      </c>
      <c r="F58" s="4"/>
    </row>
    <row r="59" spans="1:6" ht="15.75" x14ac:dyDescent="0.25">
      <c r="A59" s="7"/>
      <c r="B59" s="8"/>
      <c r="C59" s="7"/>
      <c r="D59" s="7"/>
      <c r="E59" s="7"/>
      <c r="F59" s="4"/>
    </row>
    <row r="60" spans="1:6" ht="15.75" x14ac:dyDescent="0.25">
      <c r="A60" s="10"/>
      <c r="B60" s="10"/>
      <c r="C60" s="10"/>
      <c r="D60" s="10"/>
      <c r="E60" s="10"/>
      <c r="F60" s="4"/>
    </row>
    <row r="61" spans="1:6" ht="15.75" x14ac:dyDescent="0.25">
      <c r="A61" s="10"/>
      <c r="B61" s="10" t="s">
        <v>14</v>
      </c>
      <c r="C61" s="10" t="s">
        <v>15</v>
      </c>
      <c r="D61" s="10"/>
      <c r="E61" s="10"/>
      <c r="F61" s="1"/>
    </row>
    <row r="62" spans="1:6" x14ac:dyDescent="0.25">
      <c r="A62" s="2"/>
      <c r="B62" s="2"/>
      <c r="C62" s="2"/>
      <c r="D62" s="2"/>
      <c r="E62" s="2"/>
      <c r="F62" s="1"/>
    </row>
    <row r="63" spans="1:6" x14ac:dyDescent="0.25">
      <c r="A63" s="2"/>
      <c r="B63" s="2"/>
      <c r="C63" s="2"/>
      <c r="D63" s="2"/>
      <c r="E63" s="2"/>
      <c r="F63" s="1"/>
    </row>
    <row r="64" spans="1:6" x14ac:dyDescent="0.25">
      <c r="A64" s="2"/>
      <c r="B64" s="2" t="s">
        <v>16</v>
      </c>
      <c r="C64" s="2"/>
      <c r="D64" s="2"/>
      <c r="E64" s="2"/>
      <c r="F64" s="1"/>
    </row>
    <row r="65" spans="1:8" x14ac:dyDescent="0.25">
      <c r="A65" s="2"/>
      <c r="B65" s="2"/>
      <c r="C65" s="2"/>
      <c r="D65" s="2"/>
      <c r="E65" s="2"/>
      <c r="F65" s="14"/>
      <c r="G65" s="14"/>
    </row>
    <row r="66" spans="1:8" x14ac:dyDescent="0.25">
      <c r="A66" s="2"/>
      <c r="B66" s="2"/>
      <c r="C66" s="2"/>
      <c r="D66" s="2"/>
      <c r="E66" s="2">
        <f>54553.94+104868.36</f>
        <v>159422.29999999999</v>
      </c>
      <c r="F66" s="14"/>
      <c r="G66" s="14"/>
    </row>
    <row r="67" spans="1:8" x14ac:dyDescent="0.25">
      <c r="A67" s="2"/>
      <c r="B67" s="2"/>
      <c r="C67" s="2"/>
      <c r="D67" s="2"/>
      <c r="E67" s="16"/>
      <c r="F67" s="14"/>
      <c r="H67" t="s">
        <v>45</v>
      </c>
    </row>
    <row r="68" spans="1:8" x14ac:dyDescent="0.25">
      <c r="A68" s="2"/>
      <c r="B68" s="2"/>
      <c r="C68" s="2"/>
      <c r="D68" s="2"/>
      <c r="E68" s="16"/>
      <c r="G68" s="14"/>
    </row>
    <row r="69" spans="1:8" x14ac:dyDescent="0.25">
      <c r="A69" s="2"/>
      <c r="B69" s="2"/>
      <c r="C69" s="2"/>
      <c r="D69" s="2"/>
      <c r="E69" s="16"/>
    </row>
    <row r="70" spans="1:8" x14ac:dyDescent="0.25">
      <c r="A70" s="2"/>
      <c r="B70" s="2"/>
      <c r="C70" s="2"/>
      <c r="D70" s="2"/>
      <c r="E70" s="2"/>
      <c r="F70" t="s">
        <v>24</v>
      </c>
    </row>
    <row r="71" spans="1:8" x14ac:dyDescent="0.25">
      <c r="A71" s="2"/>
      <c r="B71" s="2"/>
      <c r="C71" s="2"/>
      <c r="D71" s="2"/>
      <c r="E71" s="2"/>
    </row>
    <row r="72" spans="1:8" x14ac:dyDescent="0.25">
      <c r="A72" s="2"/>
      <c r="B72" s="2"/>
      <c r="C72" s="2"/>
      <c r="D72" s="2"/>
      <c r="E72" s="2"/>
    </row>
    <row r="73" spans="1:8" x14ac:dyDescent="0.25">
      <c r="A73" s="2"/>
      <c r="B73" s="2"/>
      <c r="C73" s="2"/>
      <c r="D73" s="2"/>
      <c r="E73" s="2"/>
    </row>
    <row r="74" spans="1:8" x14ac:dyDescent="0.25">
      <c r="A74" s="2"/>
      <c r="B74" s="2"/>
      <c r="C74" s="2"/>
      <c r="D74" s="2"/>
      <c r="E74" s="2"/>
    </row>
    <row r="75" spans="1:8" x14ac:dyDescent="0.25">
      <c r="A75" s="2"/>
      <c r="B75" s="2"/>
      <c r="C75" s="2"/>
      <c r="D75" s="2"/>
      <c r="E75" s="2"/>
    </row>
    <row r="76" spans="1:8" x14ac:dyDescent="0.25">
      <c r="A76" s="2"/>
      <c r="B76" s="2"/>
      <c r="C76" s="2"/>
      <c r="D76" s="2"/>
      <c r="E76" s="2"/>
    </row>
    <row r="77" spans="1:8" x14ac:dyDescent="0.25">
      <c r="A77" s="2"/>
      <c r="B77" s="2"/>
      <c r="C77" s="2"/>
      <c r="D77" s="2"/>
      <c r="E77" s="2"/>
    </row>
    <row r="78" spans="1:8" x14ac:dyDescent="0.25">
      <c r="A78" s="2"/>
      <c r="B78" s="2"/>
      <c r="C78" s="2"/>
      <c r="D78" s="2"/>
      <c r="E78" s="2"/>
    </row>
    <row r="79" spans="1:8" x14ac:dyDescent="0.25">
      <c r="A79" s="2"/>
      <c r="B79" s="2"/>
      <c r="C79" s="2"/>
      <c r="D79" s="2"/>
      <c r="E79" s="2"/>
    </row>
  </sheetData>
  <pageMargins left="0.78740157480314965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2018-02-01T13:19:53Z</cp:lastPrinted>
  <dcterms:created xsi:type="dcterms:W3CDTF">2016-09-29T06:37:31Z</dcterms:created>
  <dcterms:modified xsi:type="dcterms:W3CDTF">2018-02-28T12:30:04Z</dcterms:modified>
</cp:coreProperties>
</file>