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6" i="1" l="1"/>
  <c r="E48" i="1"/>
  <c r="E13" i="1" l="1"/>
  <c r="E28" i="1"/>
  <c r="D28" i="1"/>
  <c r="E12" i="1"/>
  <c r="E11" i="1"/>
  <c r="D11" i="1"/>
  <c r="E10" i="1"/>
  <c r="D10" i="1"/>
  <c r="E46" i="1"/>
  <c r="E45" i="1"/>
  <c r="D45" i="1"/>
  <c r="E14" i="1"/>
  <c r="D14" i="1"/>
  <c r="E27" i="1"/>
  <c r="D27" i="1"/>
  <c r="E30" i="1"/>
  <c r="D30" i="1"/>
  <c r="E33" i="1"/>
  <c r="D33" i="1"/>
  <c r="E32" i="1"/>
  <c r="D32" i="1"/>
  <c r="E31" i="1"/>
  <c r="D31" i="1"/>
  <c r="E29" i="1"/>
  <c r="D29" i="1"/>
  <c r="E22" i="1"/>
  <c r="D22" i="1"/>
  <c r="E26" i="1"/>
  <c r="D26" i="1"/>
  <c r="E25" i="1"/>
  <c r="D25" i="1"/>
  <c r="E24" i="1"/>
  <c r="D24" i="1"/>
  <c r="E23" i="1"/>
  <c r="D23" i="1"/>
  <c r="E21" i="1"/>
  <c r="D21" i="1"/>
  <c r="E20" i="1"/>
  <c r="D20" i="1"/>
  <c r="E38" i="1"/>
  <c r="E37" i="1"/>
  <c r="D37" i="1"/>
  <c r="E35" i="1"/>
  <c r="D35" i="1"/>
  <c r="E34" i="1"/>
  <c r="D34" i="1"/>
  <c r="E39" i="1"/>
  <c r="D39" i="1"/>
  <c r="E44" i="1"/>
  <c r="D12" i="1"/>
  <c r="E41" i="1"/>
  <c r="D41" i="1"/>
  <c r="E40" i="1"/>
  <c r="D40" i="1"/>
  <c r="E36" i="1" l="1"/>
  <c r="D36" i="1"/>
  <c r="E19" i="1"/>
  <c r="D19" i="1"/>
  <c r="E18" i="1"/>
  <c r="D18" i="1"/>
  <c r="E15" i="1"/>
  <c r="E49" i="1" s="1"/>
  <c r="D15" i="1"/>
  <c r="D13" i="1"/>
</calcChain>
</file>

<file path=xl/sharedStrings.xml><?xml version="1.0" encoding="utf-8"?>
<sst xmlns="http://schemas.openxmlformats.org/spreadsheetml/2006/main" count="90" uniqueCount="69">
  <si>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</si>
  <si>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</si>
  <si>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</si>
  <si>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</si>
  <si>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</si>
  <si>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</si>
  <si>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</si>
  <si>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</si>
  <si>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</si>
  <si>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</si>
  <si>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</si>
  <si>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</si>
  <si>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</si>
  <si>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</si>
  <si>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</si>
  <si>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</si>
  <si>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</si>
  <si>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</si>
  <si>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</si>
  <si>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</si>
  <si>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</si>
  <si>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</si>
  <si>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</si>
  <si>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шт</t>
  </si>
  <si>
    <t>100м2 покрытия</t>
  </si>
  <si>
    <t>Покрытие поверхностей грунтовкой глубокого проникновения за 1 раз потолков</t>
  </si>
  <si>
    <t>Улучшенная масляная окраска ранее окрашенных дверей  за два раза с расчисткой старой краски до 10%</t>
  </si>
  <si>
    <t>Смена дверных приборов замки навесные</t>
  </si>
  <si>
    <t>100шт приб.</t>
  </si>
  <si>
    <t>Бетонирование стоек</t>
  </si>
  <si>
    <t>100м3 бетона в деле</t>
  </si>
  <si>
    <t>Смена существующих рулонных кровель на покрытия из наплавляемых рулонных материалов в 2 слоя</t>
  </si>
  <si>
    <t>Окраска масляными составами ранее окрашенных металлических решеток и оград без рельефа за 2 раза</t>
  </si>
  <si>
    <t>Смена дверных приборов пружины</t>
  </si>
  <si>
    <t>,</t>
  </si>
  <si>
    <t>Окрашивание водоэмульсионными составами поверхностей потолков,ранее окрашенных водоэмульсионной краской с расчисткой старой краски до 35%</t>
  </si>
  <si>
    <t>Окраска масляными составами ранее окрашенных больших металлических поверхностей(кроме крыш) за 2 раза</t>
  </si>
  <si>
    <t>Окраска масляными составами торцов лестничных маршей</t>
  </si>
  <si>
    <t>имущества МКД, выполненных за 2017  года на жилом доме № 24</t>
  </si>
  <si>
    <t xml:space="preserve">                                        по улице Пионерская</t>
  </si>
  <si>
    <t>Смена керамических коврово-мозаичных плиток в полах до 10шт.</t>
  </si>
  <si>
    <t>100 плиток</t>
  </si>
  <si>
    <t>Простая масляная окраска ранее окрашенных фасадов с подготовкой и расчисткой старой краски до 10% с земли и лесов</t>
  </si>
  <si>
    <t>Рытье ям для установки стоек</t>
  </si>
  <si>
    <t>100 ям</t>
  </si>
  <si>
    <t>Игоровой комплекс</t>
  </si>
  <si>
    <t>Скамейки</t>
  </si>
  <si>
    <t>Выполнение работ по устройству асфальтобетонной отмостки</t>
  </si>
  <si>
    <t>м2</t>
  </si>
  <si>
    <t>Ремонт штукатурки потолков по камню</t>
  </si>
  <si>
    <t xml:space="preserve">Шпатлевка при высококачественной окраске по штукатурке </t>
  </si>
  <si>
    <t>100м2 отрем. поверхности</t>
  </si>
  <si>
    <t>Улучшенная масляная окраска ранее окрашенных окон за  один раз с расчисткой старой краски до 35%</t>
  </si>
  <si>
    <t>Смывка кирпичных поверхностей смывкой</t>
  </si>
  <si>
    <t>Улучшенная окраска масляными составами по штукатурке стен</t>
  </si>
  <si>
    <t>Улучшенная окраска масляными составами по дереву стен</t>
  </si>
  <si>
    <t>Смена оконных приборов ручки</t>
  </si>
  <si>
    <t>100 шт.приб.</t>
  </si>
  <si>
    <t>Огрунтовка ранее окрашенных фасадов под окраску перхлорвиниловыми красками простых с земли и лесов</t>
  </si>
  <si>
    <t>100м2 обработанной поверхн.</t>
  </si>
  <si>
    <t>Сплошная шпаклевка ранее оштукатуренных поверхностей</t>
  </si>
  <si>
    <t>100м2 ошпаклеванной поверхн.</t>
  </si>
  <si>
    <t>Улучшенная масляная окраска ранее окрашенных фасадов с подготовкой и расчисткой старой краски до 10% с земли и лесов</t>
  </si>
  <si>
    <t>Установка почтовых ящиков 4-х  секц</t>
  </si>
  <si>
    <t>Короба пластмассовые шириной до 40мм</t>
  </si>
  <si>
    <t>100м</t>
  </si>
  <si>
    <t>Короба пластмассовые шириной до 63мм</t>
  </si>
  <si>
    <t>Механизированная уборка снега на придомовой территории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</si>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</sst>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40" workbookViewId="0">
      <selection activeCell="A55" sqref="A1:E55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18</v>
      </c>
      <c r="C3" s="3"/>
      <c r="D3" s="3"/>
      <c r="E3" s="3"/>
      <c r="F3" s="1"/>
    </row>
    <row r="4" spans="1:6" ht="15.75" x14ac:dyDescent="0.25">
      <c r="A4" s="4"/>
      <c r="B4" s="3" t="s">
        <v>38</v>
      </c>
      <c r="C4" s="3"/>
      <c r="D4" s="3"/>
      <c r="E4" s="3"/>
      <c r="F4" s="1"/>
    </row>
    <row r="5" spans="1:6" ht="15.75" x14ac:dyDescent="0.25">
      <c r="A5" s="4"/>
      <c r="B5" s="3" t="s">
        <v>39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11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8</v>
      </c>
      <c r="C10" s="6" t="s">
        <v>13</v>
      </c>
      <c r="D10" s="6">
        <f>0.1+0.01+0.01+0.01+0.02+0.01</f>
        <v>0.16</v>
      </c>
      <c r="E10" s="6">
        <f>413.12+37.65+38.56+38.56+77.12+38.56</f>
        <v>643.56999999999994</v>
      </c>
      <c r="F10" s="4"/>
    </row>
    <row r="11" spans="1:6" ht="15.75" x14ac:dyDescent="0.25">
      <c r="A11" s="7">
        <v>2</v>
      </c>
      <c r="B11" s="8" t="s">
        <v>9</v>
      </c>
      <c r="C11" s="8" t="s">
        <v>13</v>
      </c>
      <c r="D11" s="7">
        <f>0.02+0.01+0.02+0.04+0.03+0.2</f>
        <v>0.32</v>
      </c>
      <c r="E11" s="7">
        <f>306.48+310.05+155.03+310.05+620.1+465.08+310.05</f>
        <v>2476.84</v>
      </c>
      <c r="F11" s="4"/>
    </row>
    <row r="12" spans="1:6" s="1" customFormat="1" ht="47.25" x14ac:dyDescent="0.25">
      <c r="A12" s="7">
        <v>3</v>
      </c>
      <c r="B12" s="8" t="s">
        <v>21</v>
      </c>
      <c r="C12" s="8" t="s">
        <v>22</v>
      </c>
      <c r="D12" s="7">
        <f>0.1+0.1</f>
        <v>0.2</v>
      </c>
      <c r="E12" s="7">
        <f>413.12+413.12+413.12+424.26+436.62+436.62+436.62+436.62+436.62+436.62</f>
        <v>4283.34</v>
      </c>
      <c r="F12" s="4"/>
    </row>
    <row r="13" spans="1:6" s="1" customFormat="1" ht="31.5" x14ac:dyDescent="0.25">
      <c r="A13" s="7">
        <v>4</v>
      </c>
      <c r="B13" s="8" t="s">
        <v>19</v>
      </c>
      <c r="C13" s="8" t="s">
        <v>20</v>
      </c>
      <c r="D13" s="7">
        <f>0.38</f>
        <v>0.38</v>
      </c>
      <c r="E13" s="7">
        <f>10004.03+10004.03+10004.03+10004.03+10273.48+10572.88+10572.88+10572.88+10572.88+10572.88+10572.88-196.09</f>
        <v>113530.79000000002</v>
      </c>
      <c r="F13" s="4"/>
    </row>
    <row r="14" spans="1:6" s="1" customFormat="1" ht="31.5" x14ac:dyDescent="0.25">
      <c r="A14" s="7">
        <v>5</v>
      </c>
      <c r="B14" s="8" t="s">
        <v>33</v>
      </c>
      <c r="C14" s="8" t="s">
        <v>28</v>
      </c>
      <c r="D14" s="7">
        <f>0.01</f>
        <v>0.01</v>
      </c>
      <c r="E14" s="7">
        <f>284.22</f>
        <v>284.22000000000003</v>
      </c>
      <c r="F14" s="4"/>
    </row>
    <row r="15" spans="1:6" s="1" customFormat="1" ht="31.5" x14ac:dyDescent="0.25">
      <c r="A15" s="6">
        <v>6</v>
      </c>
      <c r="B15" s="8" t="s">
        <v>27</v>
      </c>
      <c r="C15" s="8" t="s">
        <v>28</v>
      </c>
      <c r="D15" s="7">
        <f>0.01</f>
        <v>0.01</v>
      </c>
      <c r="E15" s="7">
        <f>371.67</f>
        <v>371.67</v>
      </c>
      <c r="F15" s="4"/>
    </row>
    <row r="16" spans="1:6" ht="15.75" x14ac:dyDescent="0.25">
      <c r="A16" s="7"/>
      <c r="B16" s="8"/>
      <c r="C16" s="8"/>
      <c r="D16" s="7"/>
      <c r="E16" s="9">
        <f>SUM(E10:E15)</f>
        <v>121590.43000000002</v>
      </c>
      <c r="F16" s="4"/>
    </row>
    <row r="17" spans="1:6" ht="15.75" x14ac:dyDescent="0.25">
      <c r="A17" s="7"/>
      <c r="B17" s="12" t="s">
        <v>12</v>
      </c>
      <c r="C17" s="8"/>
      <c r="D17" s="7"/>
      <c r="E17" s="7"/>
      <c r="F17" s="4"/>
    </row>
    <row r="18" spans="1:6" s="1" customFormat="1" ht="31.5" x14ac:dyDescent="0.25">
      <c r="A18" s="7">
        <v>1</v>
      </c>
      <c r="B18" s="8" t="s">
        <v>40</v>
      </c>
      <c r="C18" s="8" t="s">
        <v>41</v>
      </c>
      <c r="D18" s="7">
        <f>0.06</f>
        <v>0.06</v>
      </c>
      <c r="E18" s="7">
        <f>319.78</f>
        <v>319.77999999999997</v>
      </c>
      <c r="F18" s="4"/>
    </row>
    <row r="19" spans="1:6" s="1" customFormat="1" ht="31.5" x14ac:dyDescent="0.25">
      <c r="A19" s="7">
        <v>2</v>
      </c>
      <c r="B19" s="8" t="s">
        <v>40</v>
      </c>
      <c r="C19" s="8" t="s">
        <v>41</v>
      </c>
      <c r="D19" s="7">
        <f>0.06</f>
        <v>0.06</v>
      </c>
      <c r="E19" s="7">
        <f>486.57</f>
        <v>486.57</v>
      </c>
      <c r="F19" s="4"/>
    </row>
    <row r="20" spans="1:6" s="1" customFormat="1" ht="63" x14ac:dyDescent="0.25">
      <c r="A20" s="7">
        <v>3</v>
      </c>
      <c r="B20" s="8" t="s">
        <v>49</v>
      </c>
      <c r="C20" s="8" t="s">
        <v>51</v>
      </c>
      <c r="D20" s="7">
        <f>0.09+0.09</f>
        <v>0.18</v>
      </c>
      <c r="E20" s="7">
        <f>9792.64+9792.64</f>
        <v>19585.28</v>
      </c>
      <c r="F20" s="4"/>
    </row>
    <row r="21" spans="1:6" s="1" customFormat="1" ht="78.75" x14ac:dyDescent="0.25">
      <c r="A21" s="7">
        <v>4</v>
      </c>
      <c r="B21" s="8" t="s">
        <v>50</v>
      </c>
      <c r="C21" s="8" t="s">
        <v>14</v>
      </c>
      <c r="D21" s="7">
        <f>0.1+0.1</f>
        <v>0.2</v>
      </c>
      <c r="E21" s="7">
        <f>1088.42+1088.42</f>
        <v>2176.84</v>
      </c>
      <c r="F21" s="4"/>
    </row>
    <row r="22" spans="1:6" s="1" customFormat="1" ht="78.75" x14ac:dyDescent="0.25">
      <c r="A22" s="7">
        <v>5</v>
      </c>
      <c r="B22" s="15" t="s">
        <v>54</v>
      </c>
      <c r="C22" s="8" t="s">
        <v>14</v>
      </c>
      <c r="D22" s="7">
        <f>2.047*2</f>
        <v>4.0940000000000003</v>
      </c>
      <c r="E22" s="7">
        <f>64338*2</f>
        <v>128676</v>
      </c>
      <c r="F22" s="4"/>
    </row>
    <row r="23" spans="1:6" s="1" customFormat="1" ht="31.5" x14ac:dyDescent="0.25">
      <c r="A23" s="7">
        <v>6</v>
      </c>
      <c r="B23" s="8" t="s">
        <v>25</v>
      </c>
      <c r="C23" s="8" t="s">
        <v>24</v>
      </c>
      <c r="D23" s="7">
        <f>1.96+1.96</f>
        <v>3.92</v>
      </c>
      <c r="E23" s="7">
        <f>12151.68+12151.68</f>
        <v>24303.360000000001</v>
      </c>
      <c r="F23" s="4"/>
    </row>
    <row r="24" spans="1:6" s="1" customFormat="1" ht="78.75" x14ac:dyDescent="0.25">
      <c r="A24" s="7">
        <v>7</v>
      </c>
      <c r="B24" s="8" t="s">
        <v>35</v>
      </c>
      <c r="C24" s="8" t="s">
        <v>14</v>
      </c>
      <c r="D24" s="7">
        <f>1.96+1.96</f>
        <v>3.92</v>
      </c>
      <c r="E24" s="7">
        <f>30826.77+30826.77</f>
        <v>61653.54</v>
      </c>
      <c r="F24" s="4"/>
    </row>
    <row r="25" spans="1:6" s="1" customFormat="1" ht="78.75" x14ac:dyDescent="0.25">
      <c r="A25" s="7">
        <v>8</v>
      </c>
      <c r="B25" s="15" t="s">
        <v>52</v>
      </c>
      <c r="C25" s="8" t="s">
        <v>14</v>
      </c>
      <c r="D25" s="7">
        <f>0.626+0.626</f>
        <v>1.252</v>
      </c>
      <c r="E25" s="7">
        <f>17242.6+17242.6</f>
        <v>34485.199999999997</v>
      </c>
      <c r="F25" s="4"/>
    </row>
    <row r="26" spans="1:6" s="1" customFormat="1" ht="78.75" x14ac:dyDescent="0.25">
      <c r="A26" s="7">
        <v>9</v>
      </c>
      <c r="B26" s="15" t="s">
        <v>53</v>
      </c>
      <c r="C26" s="8" t="s">
        <v>14</v>
      </c>
      <c r="D26" s="7">
        <f>0.55+0.55</f>
        <v>1.1000000000000001</v>
      </c>
      <c r="E26" s="7">
        <f>1960.96+217.5+1960.96+217.5</f>
        <v>4356.92</v>
      </c>
      <c r="F26" s="4"/>
    </row>
    <row r="27" spans="1:6" s="1" customFormat="1" ht="78.75" x14ac:dyDescent="0.25">
      <c r="A27" s="7">
        <v>10</v>
      </c>
      <c r="B27" s="15" t="s">
        <v>36</v>
      </c>
      <c r="C27" s="8" t="s">
        <v>14</v>
      </c>
      <c r="D27" s="7">
        <f>0.025*2</f>
        <v>0.05</v>
      </c>
      <c r="E27" s="7">
        <f>233.5*2</f>
        <v>467</v>
      </c>
      <c r="F27" s="4"/>
    </row>
    <row r="28" spans="1:6" s="1" customFormat="1" ht="78.75" x14ac:dyDescent="0.25">
      <c r="A28" s="7">
        <v>11</v>
      </c>
      <c r="B28" s="15" t="s">
        <v>36</v>
      </c>
      <c r="C28" s="8" t="s">
        <v>14</v>
      </c>
      <c r="D28" s="7">
        <f>0.05</f>
        <v>0.05</v>
      </c>
      <c r="E28" s="7">
        <f>466.99+919.6</f>
        <v>1386.5900000000001</v>
      </c>
      <c r="F28" s="4"/>
    </row>
    <row r="29" spans="1:6" s="1" customFormat="1" ht="78.75" x14ac:dyDescent="0.25">
      <c r="A29" s="7">
        <v>12</v>
      </c>
      <c r="B29" s="15" t="s">
        <v>37</v>
      </c>
      <c r="C29" s="8" t="s">
        <v>14</v>
      </c>
      <c r="D29" s="8">
        <f>0.055*2</f>
        <v>0.11</v>
      </c>
      <c r="E29" s="7">
        <f>1049.14*2</f>
        <v>2098.2800000000002</v>
      </c>
      <c r="F29" s="4"/>
    </row>
    <row r="30" spans="1:6" s="1" customFormat="1" ht="31.5" x14ac:dyDescent="0.25">
      <c r="A30" s="7">
        <v>13</v>
      </c>
      <c r="B30" s="15" t="s">
        <v>56</v>
      </c>
      <c r="C30" s="8" t="s">
        <v>57</v>
      </c>
      <c r="D30" s="8">
        <f>0.5*2</f>
        <v>1</v>
      </c>
      <c r="E30" s="7">
        <f>5561.47*2</f>
        <v>11122.94</v>
      </c>
      <c r="F30" s="4"/>
    </row>
    <row r="31" spans="1:6" s="1" customFormat="1" ht="78.75" x14ac:dyDescent="0.25">
      <c r="A31" s="7">
        <v>14</v>
      </c>
      <c r="B31" s="15" t="s">
        <v>32</v>
      </c>
      <c r="C31" s="8" t="s">
        <v>14</v>
      </c>
      <c r="D31" s="7">
        <f>0.151*2</f>
        <v>0.30199999999999999</v>
      </c>
      <c r="E31" s="7">
        <f>2682.3*2</f>
        <v>5364.6</v>
      </c>
      <c r="F31" s="4"/>
    </row>
    <row r="32" spans="1:6" s="1" customFormat="1" ht="78.75" x14ac:dyDescent="0.25">
      <c r="A32" s="7">
        <v>15</v>
      </c>
      <c r="B32" s="15" t="s">
        <v>55</v>
      </c>
      <c r="C32" s="8" t="s">
        <v>14</v>
      </c>
      <c r="D32" s="7">
        <f>0.035*2</f>
        <v>7.0000000000000007E-2</v>
      </c>
      <c r="E32" s="7">
        <f>1235.15*2</f>
        <v>2470.3000000000002</v>
      </c>
      <c r="F32" s="4"/>
    </row>
    <row r="33" spans="1:6" s="1" customFormat="1" ht="78.75" x14ac:dyDescent="0.25">
      <c r="A33" s="7">
        <v>16</v>
      </c>
      <c r="B33" s="8" t="s">
        <v>26</v>
      </c>
      <c r="C33" s="8" t="s">
        <v>14</v>
      </c>
      <c r="D33" s="7">
        <f>0.074*2</f>
        <v>0.14799999999999999</v>
      </c>
      <c r="E33" s="7">
        <f>1517.87*2</f>
        <v>3035.74</v>
      </c>
      <c r="F33" s="4"/>
    </row>
    <row r="34" spans="1:6" s="1" customFormat="1" ht="63" x14ac:dyDescent="0.25">
      <c r="A34" s="7">
        <v>17</v>
      </c>
      <c r="B34" s="8" t="s">
        <v>58</v>
      </c>
      <c r="C34" s="8" t="s">
        <v>59</v>
      </c>
      <c r="D34" s="7">
        <f>0.704</f>
        <v>0.70399999999999996</v>
      </c>
      <c r="E34" s="7">
        <f>2806.87</f>
        <v>2806.87</v>
      </c>
      <c r="F34" s="4"/>
    </row>
    <row r="35" spans="1:6" s="1" customFormat="1" ht="63" x14ac:dyDescent="0.25">
      <c r="A35" s="7">
        <v>18</v>
      </c>
      <c r="B35" s="8" t="s">
        <v>60</v>
      </c>
      <c r="C35" s="8" t="s">
        <v>61</v>
      </c>
      <c r="D35" s="7">
        <f>0.2</f>
        <v>0.2</v>
      </c>
      <c r="E35" s="7">
        <f>2152.28</f>
        <v>2152.2800000000002</v>
      </c>
      <c r="F35" s="4"/>
    </row>
    <row r="36" spans="1:6" s="1" customFormat="1" ht="78.75" x14ac:dyDescent="0.25">
      <c r="A36" s="7">
        <v>19</v>
      </c>
      <c r="B36" s="8" t="s">
        <v>42</v>
      </c>
      <c r="C36" s="8" t="s">
        <v>14</v>
      </c>
      <c r="D36" s="7">
        <f>2.34</f>
        <v>2.34</v>
      </c>
      <c r="E36" s="7">
        <f>24335.19</f>
        <v>24335.19</v>
      </c>
      <c r="F36" s="4"/>
    </row>
    <row r="37" spans="1:6" s="1" customFormat="1" ht="78.75" x14ac:dyDescent="0.25">
      <c r="A37" s="7">
        <v>20</v>
      </c>
      <c r="B37" s="8" t="s">
        <v>62</v>
      </c>
      <c r="C37" s="8" t="s">
        <v>14</v>
      </c>
      <c r="D37" s="7">
        <f>0.704</f>
        <v>0.70399999999999996</v>
      </c>
      <c r="E37" s="7">
        <f>10948.24</f>
        <v>10948.24</v>
      </c>
      <c r="F37" s="4"/>
    </row>
    <row r="38" spans="1:6" s="1" customFormat="1" ht="15.75" x14ac:dyDescent="0.25">
      <c r="A38" s="7">
        <v>21</v>
      </c>
      <c r="B38" s="8" t="s">
        <v>63</v>
      </c>
      <c r="C38" s="8" t="s">
        <v>23</v>
      </c>
      <c r="D38" s="7">
        <v>5</v>
      </c>
      <c r="E38" s="7">
        <f>2102.41+4724.36</f>
        <v>6826.7699999999995</v>
      </c>
      <c r="F38" s="4"/>
    </row>
    <row r="39" spans="1:6" s="1" customFormat="1" ht="47.25" x14ac:dyDescent="0.25">
      <c r="A39" s="7">
        <v>22</v>
      </c>
      <c r="B39" s="8" t="s">
        <v>31</v>
      </c>
      <c r="C39" s="8" t="s">
        <v>24</v>
      </c>
      <c r="D39" s="7">
        <f>0.052</f>
        <v>5.1999999999999998E-2</v>
      </c>
      <c r="E39" s="7">
        <f>2792.37</f>
        <v>2792.37</v>
      </c>
      <c r="F39" s="4"/>
    </row>
    <row r="40" spans="1:6" s="1" customFormat="1" ht="15.75" x14ac:dyDescent="0.25">
      <c r="A40" s="7">
        <v>23</v>
      </c>
      <c r="B40" s="8" t="s">
        <v>43</v>
      </c>
      <c r="C40" s="8" t="s">
        <v>44</v>
      </c>
      <c r="D40" s="7">
        <f>0.12</f>
        <v>0.12</v>
      </c>
      <c r="E40" s="7">
        <f>11324.1</f>
        <v>11324.1</v>
      </c>
      <c r="F40" s="4"/>
    </row>
    <row r="41" spans="1:6" s="1" customFormat="1" ht="47.25" x14ac:dyDescent="0.25">
      <c r="A41" s="7">
        <v>24</v>
      </c>
      <c r="B41" s="8" t="s">
        <v>29</v>
      </c>
      <c r="C41" s="8" t="s">
        <v>30</v>
      </c>
      <c r="D41" s="7">
        <f>0.004</f>
        <v>4.0000000000000001E-3</v>
      </c>
      <c r="E41" s="7">
        <f>1724.96</f>
        <v>1724.96</v>
      </c>
      <c r="F41" s="4"/>
    </row>
    <row r="42" spans="1:6" s="1" customFormat="1" ht="15.75" x14ac:dyDescent="0.25">
      <c r="A42" s="7">
        <v>25</v>
      </c>
      <c r="B42" s="8" t="s">
        <v>45</v>
      </c>
      <c r="C42" s="8" t="s">
        <v>23</v>
      </c>
      <c r="D42" s="7">
        <v>1</v>
      </c>
      <c r="E42" s="7">
        <v>33000</v>
      </c>
      <c r="F42" s="4"/>
    </row>
    <row r="43" spans="1:6" s="1" customFormat="1" ht="15.75" x14ac:dyDescent="0.25">
      <c r="A43" s="7">
        <v>26</v>
      </c>
      <c r="B43" s="8" t="s">
        <v>46</v>
      </c>
      <c r="C43" s="8" t="s">
        <v>23</v>
      </c>
      <c r="D43" s="7">
        <v>2</v>
      </c>
      <c r="E43" s="7">
        <v>4800</v>
      </c>
      <c r="F43" s="4"/>
    </row>
    <row r="44" spans="1:6" s="1" customFormat="1" ht="31.5" x14ac:dyDescent="0.25">
      <c r="A44" s="7">
        <v>27</v>
      </c>
      <c r="B44" s="8" t="s">
        <v>47</v>
      </c>
      <c r="C44" s="8" t="s">
        <v>48</v>
      </c>
      <c r="D44" s="7">
        <v>350</v>
      </c>
      <c r="E44" s="7">
        <f>262500</f>
        <v>262500</v>
      </c>
      <c r="F44" s="4"/>
    </row>
    <row r="45" spans="1:6" s="1" customFormat="1" ht="15.75" x14ac:dyDescent="0.25">
      <c r="A45" s="7">
        <v>28</v>
      </c>
      <c r="B45" s="8" t="s">
        <v>66</v>
      </c>
      <c r="C45" s="8" t="s">
        <v>65</v>
      </c>
      <c r="D45" s="7">
        <f>0.2</f>
        <v>0.2</v>
      </c>
      <c r="E45" s="7">
        <f>2035.58+639.41</f>
        <v>2674.99</v>
      </c>
      <c r="F45" s="4"/>
    </row>
    <row r="46" spans="1:6" s="1" customFormat="1" ht="15.75" x14ac:dyDescent="0.25">
      <c r="A46" s="7">
        <v>29</v>
      </c>
      <c r="B46" s="8" t="s">
        <v>64</v>
      </c>
      <c r="C46" s="8" t="s">
        <v>65</v>
      </c>
      <c r="D46" s="7">
        <v>0.48</v>
      </c>
      <c r="E46" s="7">
        <f>4327.25+48.38+680.06</f>
        <v>5055.6900000000005</v>
      </c>
      <c r="F46" s="4"/>
    </row>
    <row r="47" spans="1:6" s="1" customFormat="1" ht="31.5" x14ac:dyDescent="0.25">
      <c r="A47" s="7">
        <v>30</v>
      </c>
      <c r="B47" s="8" t="s">
        <v>67</v>
      </c>
      <c r="C47" s="8" t="s">
        <v>68</v>
      </c>
      <c r="D47" s="7">
        <v>60</v>
      </c>
      <c r="E47" s="7">
        <v>875.4</v>
      </c>
      <c r="F47" s="4"/>
    </row>
    <row r="48" spans="1:6" s="1" customFormat="1" ht="15.75" x14ac:dyDescent="0.25">
      <c r="A48" s="7"/>
      <c r="B48" s="8"/>
      <c r="C48" s="8"/>
      <c r="D48" s="7"/>
      <c r="E48" s="13">
        <f>SUM(E18:E47)</f>
        <v>673805.79999999993</v>
      </c>
      <c r="F48" s="4"/>
    </row>
    <row r="49" spans="1:7" ht="15.75" x14ac:dyDescent="0.25">
      <c r="A49" s="7"/>
      <c r="B49" s="8" t="s">
        <v>10</v>
      </c>
      <c r="C49" s="7"/>
      <c r="D49" s="7"/>
      <c r="E49" s="9">
        <f>E16+E48</f>
        <v>795396.23</v>
      </c>
      <c r="F49" s="4"/>
    </row>
    <row r="50" spans="1:7" ht="15.75" x14ac:dyDescent="0.25">
      <c r="A50" s="7"/>
      <c r="B50" s="8"/>
      <c r="C50" s="7"/>
      <c r="D50" s="7"/>
      <c r="E50" s="7"/>
      <c r="F50" s="4"/>
    </row>
    <row r="51" spans="1:7" ht="15.75" x14ac:dyDescent="0.25">
      <c r="A51" s="10"/>
      <c r="B51" s="10"/>
      <c r="C51" s="10"/>
      <c r="D51" s="10"/>
      <c r="E51" s="10"/>
      <c r="F51" s="4"/>
    </row>
    <row r="52" spans="1:7" ht="15.75" x14ac:dyDescent="0.25">
      <c r="A52" s="10"/>
      <c r="B52" s="10" t="s">
        <v>15</v>
      </c>
      <c r="C52" s="10" t="s">
        <v>16</v>
      </c>
      <c r="D52" s="10"/>
      <c r="E52" s="10"/>
      <c r="F52" s="1"/>
    </row>
    <row r="53" spans="1:7" x14ac:dyDescent="0.25">
      <c r="A53" s="2"/>
      <c r="B53" s="2"/>
      <c r="C53" s="2"/>
      <c r="D53" s="2"/>
      <c r="E53" s="2"/>
      <c r="F53" s="1"/>
    </row>
    <row r="54" spans="1:7" x14ac:dyDescent="0.25">
      <c r="A54" s="2"/>
      <c r="B54" s="2"/>
      <c r="C54" s="2"/>
      <c r="D54" s="2"/>
      <c r="E54" s="2"/>
      <c r="F54" s="1"/>
    </row>
    <row r="55" spans="1:7" x14ac:dyDescent="0.25">
      <c r="A55" s="2"/>
      <c r="B55" s="2" t="s">
        <v>17</v>
      </c>
      <c r="C55" s="2"/>
      <c r="D55" s="2"/>
      <c r="E55" s="2"/>
      <c r="F55" s="1"/>
    </row>
    <row r="56" spans="1:7" x14ac:dyDescent="0.25">
      <c r="A56" s="2"/>
      <c r="B56" s="2"/>
      <c r="C56" s="2"/>
      <c r="D56" s="2"/>
      <c r="E56" s="2"/>
      <c r="F56" s="14"/>
      <c r="G56" s="14"/>
    </row>
    <row r="57" spans="1:7" x14ac:dyDescent="0.25">
      <c r="A57" s="2"/>
      <c r="B57" s="2"/>
      <c r="C57" s="2"/>
      <c r="D57" s="2"/>
      <c r="E57" s="2"/>
      <c r="F57" s="14"/>
      <c r="G57" s="14"/>
    </row>
    <row r="58" spans="1:7" x14ac:dyDescent="0.25">
      <c r="A58" s="2"/>
      <c r="B58" s="2"/>
      <c r="C58" s="2"/>
      <c r="D58" s="2"/>
      <c r="E58" s="2"/>
      <c r="F58" s="14"/>
    </row>
    <row r="59" spans="1:7" x14ac:dyDescent="0.25">
      <c r="A59" s="2"/>
      <c r="B59" s="2"/>
      <c r="C59" s="2"/>
      <c r="D59" s="2"/>
      <c r="E59" s="16"/>
    </row>
    <row r="60" spans="1:7" x14ac:dyDescent="0.25">
      <c r="A60" s="2"/>
      <c r="B60" s="2"/>
      <c r="C60" s="2"/>
      <c r="D60" s="2"/>
      <c r="E60" s="2"/>
    </row>
    <row r="61" spans="1:7" x14ac:dyDescent="0.25">
      <c r="A61" s="2"/>
      <c r="B61" s="2"/>
      <c r="C61" s="2"/>
      <c r="D61" s="2"/>
      <c r="E61" s="2"/>
      <c r="F61" t="s">
        <v>34</v>
      </c>
    </row>
    <row r="62" spans="1:7" x14ac:dyDescent="0.25">
      <c r="A62" s="2"/>
      <c r="B62" s="2"/>
      <c r="C62" s="2"/>
      <c r="D62" s="2"/>
      <c r="E62" s="2"/>
    </row>
    <row r="63" spans="1:7" x14ac:dyDescent="0.25">
      <c r="A63" s="2"/>
      <c r="B63" s="2"/>
      <c r="C63" s="2"/>
      <c r="D63" s="2"/>
      <c r="E63" s="2"/>
    </row>
    <row r="64" spans="1:7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2018-02-01T13:30:53Z</cp:lastPrinted>
  <dcterms:created xsi:type="dcterms:W3CDTF">2016-09-29T06:37:31Z</dcterms:created>
  <dcterms:modified xsi:type="dcterms:W3CDTF">2018-02-21T08:58:50Z</dcterms:modified>
</cp:coreProperties>
</file>