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6" i="1" l="1"/>
  <c r="D26" i="1"/>
  <c r="E11" i="1"/>
  <c r="D53" i="1" l="1"/>
  <c r="E53" i="1"/>
  <c r="E36" i="1"/>
  <c r="D36" i="1"/>
  <c r="E35" i="1"/>
  <c r="D35" i="1"/>
  <c r="D11" i="1"/>
  <c r="D31" i="1"/>
  <c r="E29" i="1"/>
  <c r="D29" i="1"/>
  <c r="E47" i="1"/>
  <c r="E48" i="1"/>
  <c r="D47" i="1"/>
  <c r="E45" i="1"/>
  <c r="D45" i="1"/>
  <c r="D22" i="1"/>
  <c r="E18" i="1"/>
  <c r="D18" i="1"/>
  <c r="E17" i="1"/>
  <c r="D17" i="1"/>
  <c r="E15" i="1"/>
  <c r="E13" i="1"/>
  <c r="D13" i="1"/>
  <c r="E42" i="1"/>
  <c r="D42" i="1"/>
  <c r="E10" i="1"/>
  <c r="D10" i="1"/>
  <c r="E44" i="1"/>
  <c r="D44" i="1"/>
  <c r="E43" i="1"/>
  <c r="D43" i="1"/>
  <c r="D30" i="1"/>
  <c r="E40" i="1"/>
  <c r="D39" i="1"/>
  <c r="E39" i="1"/>
  <c r="E19" i="1"/>
  <c r="D19" i="1"/>
  <c r="E16" i="1"/>
  <c r="D15" i="1"/>
  <c r="E52" i="1"/>
  <c r="E34" i="1"/>
  <c r="D34" i="1"/>
  <c r="E37" i="1"/>
  <c r="D37" i="1"/>
  <c r="E41" i="1"/>
  <c r="E25" i="1"/>
  <c r="D25" i="1"/>
  <c r="E12" i="1"/>
  <c r="D12" i="1"/>
  <c r="E24" i="1"/>
  <c r="D24" i="1"/>
  <c r="E23" i="1" l="1"/>
  <c r="E27" i="1" s="1"/>
  <c r="D23" i="1"/>
  <c r="D48" i="1"/>
  <c r="E32" i="1"/>
  <c r="D32" i="1"/>
  <c r="E33" i="1"/>
  <c r="D33" i="1"/>
  <c r="D14" i="1"/>
  <c r="E46" i="1"/>
  <c r="D46" i="1"/>
  <c r="E51" i="1"/>
  <c r="E54" i="1" l="1"/>
  <c r="E55" i="1" l="1"/>
</calcChain>
</file>

<file path=xl/sharedStrings.xml><?xml version="1.0" encoding="utf-8"?>
<sst xmlns="http://schemas.openxmlformats.org/spreadsheetml/2006/main" count="103" uniqueCount="82">
  <si>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</si>
  <si>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</si>
  <si>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</si>
  <si>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</si>
  <si>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</si>
  <si>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</si>
  <si>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</si>
  <si>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</si>
  <si>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</si>
  <si>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</si>
  <si>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</si>
  <si>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</si>
  <si>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</si>
  <si>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</si>
  <si>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</si>
  <si>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</si>
  <si>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</si>
  <si>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</si>
  <si>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</si>
  <si>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</si>
  <si>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</si>
  <si>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</si>
  <si>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шт</t>
  </si>
  <si>
    <t>100м2 покрытия</t>
  </si>
  <si>
    <t>,</t>
  </si>
  <si>
    <t>Осмотр системы центрального отопления</t>
  </si>
  <si>
    <t>1000м2 осматриваемых помещений</t>
  </si>
  <si>
    <t>100м трубопровода</t>
  </si>
  <si>
    <t>Очистка канализационной сети внутренней</t>
  </si>
  <si>
    <t>Смена светильников со светодиодными лампами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</si>
  <si>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</si>
  <si>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</si>
  <si>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1шт.</t>
  </si>
  <si>
    <t>1 врезка</t>
  </si>
  <si>
    <t>Врезка в действующие внутренние сети трубопроводов диам.32мм</t>
  </si>
  <si>
    <t>100м примыканий</t>
  </si>
  <si>
    <t>Устройство примыканий кровель из наплавляемых материалов к стенам и парапетам высотой до 600мм без фартуков</t>
  </si>
  <si>
    <t>Окраска масляными составами ранее окрашенных поверхностей труб стальных за 2 раза</t>
  </si>
  <si>
    <t>имущества МКД, выполненных за 2017  года на жилом доме № 7</t>
  </si>
  <si>
    <t>Сверление вертикальных отверстий в металлических дверях глубиной 200мм</t>
  </si>
  <si>
    <t>100 отверстий</t>
  </si>
  <si>
    <t>100м  трубопровода</t>
  </si>
  <si>
    <t>Услуги трактора, экскаватора-погрузчика, погрузка и вывоз снега со складированием</t>
  </si>
  <si>
    <t>м3</t>
  </si>
  <si>
    <t>Ремонт групповых щитков на лестничной клетке со сменой автоматов</t>
  </si>
  <si>
    <t>100шт.</t>
  </si>
  <si>
    <t xml:space="preserve">Ремонт и восстановление герметизации стыков шириной панельного шва 30мм наружных стеновых панелей </t>
  </si>
  <si>
    <t>100м восстановленной герметизации стыков</t>
  </si>
  <si>
    <t>Подготовка стандартных посадочных мест для кустарников</t>
  </si>
  <si>
    <t>10ям</t>
  </si>
  <si>
    <t>Смена внутренних трубопроводов из стальных труб диам. 80мм</t>
  </si>
  <si>
    <t xml:space="preserve">                                                                                                                                                           </t>
  </si>
  <si>
    <t>Очистка канализационной сети дворовой</t>
  </si>
  <si>
    <t>Изготовление и установка откидного пандуса</t>
  </si>
  <si>
    <t>Косметический ремонт подъезда №6</t>
  </si>
  <si>
    <t>Короба пластмассовые шириной до 40мм</t>
  </si>
  <si>
    <t>100м</t>
  </si>
  <si>
    <t>Смена существующих рулонных кровель на покрытия из наплавляемых рулонных материалов в один слой</t>
  </si>
  <si>
    <t>Смена  шаровых кранов ГВС,ЦО диам.15,25,32,40 мм</t>
  </si>
  <si>
    <t>Ящики почтовые 6-ти секционные</t>
  </si>
  <si>
    <t>шт.</t>
  </si>
  <si>
    <t>Прокладка трубопроводов ЦО из напорных полипропиленовых труб диам. 25мм</t>
  </si>
  <si>
    <t xml:space="preserve">                                        по улице Краснознаменская</t>
  </si>
  <si>
    <t>Установка блоков дверных металлических</t>
  </si>
  <si>
    <t>Прокладка кабеля силового</t>
  </si>
  <si>
    <t>Простая масляная окраска ранее окрашенных фасадов без подготовки с расчисткой старой краски(закрашивание надписей)</t>
  </si>
  <si>
    <t>Затаривание строительного мусора в мешки</t>
  </si>
  <si>
    <t>1т</t>
  </si>
  <si>
    <t>Простая масляная окраска ранее окрашенных бордюров  без подготовки с расчисткой старой краски до 10%</t>
  </si>
  <si>
    <t>Демонтаж элеваторных узлов</t>
  </si>
  <si>
    <t>Установка узлов тепловых элеваторных после ревизии и прочистки</t>
  </si>
  <si>
    <t>1 узел</t>
  </si>
  <si>
    <t>Прочистка фильтров</t>
  </si>
  <si>
    <t>10 фильтров</t>
  </si>
  <si>
    <t>Смена ламп накаливания</t>
  </si>
  <si>
    <t>Установка манометров</t>
  </si>
  <si>
    <t>1 компл.</t>
  </si>
  <si>
    <t>Устройство отмостки из асфальтобетонного покрытия вокруг дома, входных групп подъездов</t>
  </si>
  <si>
    <t>Смена внутренних трубопроводов из стальных труб диам. 20мм</t>
  </si>
  <si>
    <t>Смена обделок из листовой стали (брандмауэров и парапетов) шириной до 1м</t>
  </si>
  <si>
    <t>Договор с ООО "Экостиль"</t>
  </si>
  <si>
    <t>Окрашивание водоэмульсионными составами поверхностей потолков,ранее окрашенных водоэмульсионной краской с расчисткой старой краски до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</si>
</sst>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13" workbookViewId="0">
      <selection activeCell="G63" sqref="G63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8" max="8" width="9.5703125" bestFit="1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38</v>
      </c>
      <c r="C4" s="3"/>
      <c r="D4" s="3"/>
      <c r="E4" s="3"/>
      <c r="F4" s="1"/>
    </row>
    <row r="5" spans="1:6" ht="15.75" x14ac:dyDescent="0.25">
      <c r="A5" s="4"/>
      <c r="B5" s="3" t="s">
        <v>62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74</v>
      </c>
      <c r="C10" s="6" t="s">
        <v>12</v>
      </c>
      <c r="D10" s="6">
        <f>0.1+0.02+0.03+0.03+0.02</f>
        <v>0.2</v>
      </c>
      <c r="E10" s="6">
        <f>376.51+75.29+115.68+115.68+77.12</f>
        <v>760.28000000000009</v>
      </c>
      <c r="F10" s="4"/>
    </row>
    <row r="11" spans="1:6" ht="15.75" x14ac:dyDescent="0.25">
      <c r="A11" s="7">
        <v>2</v>
      </c>
      <c r="B11" s="8" t="s">
        <v>8</v>
      </c>
      <c r="C11" s="8" t="s">
        <v>12</v>
      </c>
      <c r="D11" s="7">
        <f>0.07+0.11+0.02+0.33+0.42+0.02+0.03+0.02+0.07+0.06+0.02+0.02</f>
        <v>1.1900000000000002</v>
      </c>
      <c r="E11" s="7">
        <f>13757.37</f>
        <v>13757.37</v>
      </c>
      <c r="F11" s="4"/>
    </row>
    <row r="12" spans="1:6" s="1" customFormat="1" ht="31.5" x14ac:dyDescent="0.25">
      <c r="A12" s="7">
        <v>3</v>
      </c>
      <c r="B12" s="8" t="s">
        <v>29</v>
      </c>
      <c r="C12" s="8" t="s">
        <v>12</v>
      </c>
      <c r="D12" s="7">
        <f>0.01</f>
        <v>0.01</v>
      </c>
      <c r="E12" s="7">
        <f>618.7</f>
        <v>618.70000000000005</v>
      </c>
      <c r="F12" s="4"/>
    </row>
    <row r="13" spans="1:6" s="1" customFormat="1" ht="31.5" x14ac:dyDescent="0.25">
      <c r="A13" s="7">
        <v>4</v>
      </c>
      <c r="B13" s="8" t="s">
        <v>44</v>
      </c>
      <c r="C13" s="8" t="s">
        <v>45</v>
      </c>
      <c r="D13" s="7">
        <f>0.02</f>
        <v>0.02</v>
      </c>
      <c r="E13" s="7">
        <f>1234.23</f>
        <v>1234.23</v>
      </c>
      <c r="F13" s="4"/>
    </row>
    <row r="14" spans="1:6" s="1" customFormat="1" ht="47.25" x14ac:dyDescent="0.25">
      <c r="A14" s="6">
        <v>5</v>
      </c>
      <c r="B14" s="8" t="s">
        <v>20</v>
      </c>
      <c r="C14" s="8" t="s">
        <v>21</v>
      </c>
      <c r="D14" s="7">
        <f>0.27</f>
        <v>0.27</v>
      </c>
      <c r="E14" s="7">
        <v>12710.35</v>
      </c>
      <c r="F14" s="4"/>
    </row>
    <row r="15" spans="1:6" s="1" customFormat="1" ht="47.25" x14ac:dyDescent="0.25">
      <c r="A15" s="6">
        <v>6</v>
      </c>
      <c r="B15" s="8" t="s">
        <v>30</v>
      </c>
      <c r="C15" s="8" t="s">
        <v>27</v>
      </c>
      <c r="D15" s="7">
        <f>21.3</f>
        <v>21.3</v>
      </c>
      <c r="E15" s="7">
        <f>89897.57</f>
        <v>89897.57</v>
      </c>
      <c r="F15" s="4"/>
    </row>
    <row r="16" spans="1:6" s="1" customFormat="1" ht="47.25" x14ac:dyDescent="0.25">
      <c r="A16" s="7">
        <v>7</v>
      </c>
      <c r="B16" s="8" t="s">
        <v>31</v>
      </c>
      <c r="C16" s="8" t="s">
        <v>27</v>
      </c>
      <c r="D16" s="7">
        <v>12.2</v>
      </c>
      <c r="E16" s="7">
        <f>51987.88</f>
        <v>51987.88</v>
      </c>
      <c r="F16" s="4"/>
    </row>
    <row r="17" spans="1:11" s="1" customFormat="1" ht="15.75" x14ac:dyDescent="0.25">
      <c r="A17" s="7">
        <v>8</v>
      </c>
      <c r="B17" s="8" t="s">
        <v>69</v>
      </c>
      <c r="C17" s="8" t="s">
        <v>12</v>
      </c>
      <c r="D17" s="7">
        <f>0.03+0.01</f>
        <v>0.04</v>
      </c>
      <c r="E17" s="7">
        <f>13747.07+4715.9</f>
        <v>18462.97</v>
      </c>
      <c r="F17" s="4"/>
    </row>
    <row r="18" spans="1:11" s="1" customFormat="1" ht="31.5" x14ac:dyDescent="0.25">
      <c r="A18" s="7">
        <v>9</v>
      </c>
      <c r="B18" s="8" t="s">
        <v>70</v>
      </c>
      <c r="C18" s="8" t="s">
        <v>71</v>
      </c>
      <c r="D18" s="7">
        <f>3+1</f>
        <v>4</v>
      </c>
      <c r="E18" s="7">
        <f>25801.19-15344.23</f>
        <v>10456.959999999999</v>
      </c>
      <c r="F18" s="4"/>
    </row>
    <row r="19" spans="1:11" s="1" customFormat="1" ht="31.5" x14ac:dyDescent="0.25">
      <c r="A19" s="6">
        <v>10</v>
      </c>
      <c r="B19" s="8" t="s">
        <v>72</v>
      </c>
      <c r="C19" s="8" t="s">
        <v>73</v>
      </c>
      <c r="D19" s="7">
        <f>0.3+0.8</f>
        <v>1.1000000000000001</v>
      </c>
      <c r="E19" s="7">
        <f>3822.16+5561.63</f>
        <v>9383.7900000000009</v>
      </c>
      <c r="F19" s="4"/>
    </row>
    <row r="20" spans="1:11" s="1" customFormat="1" ht="78.75" x14ac:dyDescent="0.25">
      <c r="A20" s="6">
        <v>11</v>
      </c>
      <c r="B20" s="8" t="s">
        <v>25</v>
      </c>
      <c r="C20" s="8" t="s">
        <v>26</v>
      </c>
      <c r="D20" s="7">
        <v>2.6739999999999999</v>
      </c>
      <c r="E20" s="7">
        <v>58438.26</v>
      </c>
      <c r="F20" s="4"/>
    </row>
    <row r="21" spans="1:11" s="1" customFormat="1" ht="31.5" x14ac:dyDescent="0.25">
      <c r="A21" s="7">
        <v>12</v>
      </c>
      <c r="B21" s="8" t="s">
        <v>18</v>
      </c>
      <c r="C21" s="8" t="s">
        <v>19</v>
      </c>
      <c r="D21" s="7">
        <v>1.44</v>
      </c>
      <c r="E21" s="7">
        <v>168798.6</v>
      </c>
      <c r="F21" s="4"/>
    </row>
    <row r="22" spans="1:11" s="1" customFormat="1" ht="47.25" x14ac:dyDescent="0.25">
      <c r="A22" s="7">
        <v>13</v>
      </c>
      <c r="B22" s="8" t="s">
        <v>28</v>
      </c>
      <c r="C22" s="8" t="s">
        <v>27</v>
      </c>
      <c r="D22" s="7">
        <f>0.05+0.03+0.03+0.15</f>
        <v>0.26</v>
      </c>
      <c r="E22" s="7">
        <v>4449.22</v>
      </c>
      <c r="F22" s="4"/>
    </row>
    <row r="23" spans="1:11" s="1" customFormat="1" ht="47.25" x14ac:dyDescent="0.25">
      <c r="A23" s="7">
        <v>14</v>
      </c>
      <c r="B23" s="8" t="s">
        <v>52</v>
      </c>
      <c r="C23" s="8" t="s">
        <v>27</v>
      </c>
      <c r="D23" s="7">
        <f>0.15</f>
        <v>0.15</v>
      </c>
      <c r="E23" s="7">
        <f>7034.17</f>
        <v>7034.17</v>
      </c>
      <c r="F23" s="4"/>
    </row>
    <row r="24" spans="1:11" s="1" customFormat="1" ht="78.75" x14ac:dyDescent="0.25">
      <c r="A24" s="6">
        <v>15</v>
      </c>
      <c r="B24" s="8" t="s">
        <v>65</v>
      </c>
      <c r="C24" s="8" t="s">
        <v>13</v>
      </c>
      <c r="D24" s="7">
        <f>0.045</f>
        <v>4.4999999999999998E-2</v>
      </c>
      <c r="E24" s="7">
        <f>312.76</f>
        <v>312.76</v>
      </c>
      <c r="F24" s="4"/>
    </row>
    <row r="25" spans="1:11" s="1" customFormat="1" ht="15.75" x14ac:dyDescent="0.25">
      <c r="A25" s="6">
        <v>16</v>
      </c>
      <c r="B25" s="8" t="s">
        <v>66</v>
      </c>
      <c r="C25" s="8" t="s">
        <v>67</v>
      </c>
      <c r="D25" s="7">
        <f>1.7</f>
        <v>1.7</v>
      </c>
      <c r="E25" s="7">
        <f>772.21</f>
        <v>772.21</v>
      </c>
      <c r="F25" s="4"/>
      <c r="H25" s="14"/>
      <c r="K25" s="14"/>
    </row>
    <row r="26" spans="1:11" s="1" customFormat="1" ht="94.5" x14ac:dyDescent="0.25">
      <c r="A26" s="7">
        <v>17</v>
      </c>
      <c r="B26" s="8" t="s">
        <v>46</v>
      </c>
      <c r="C26" s="8" t="s">
        <v>47</v>
      </c>
      <c r="D26" s="7">
        <f>0.1</f>
        <v>0.1</v>
      </c>
      <c r="E26" s="7">
        <f>5125.52</f>
        <v>5125.5200000000004</v>
      </c>
      <c r="F26" s="4"/>
      <c r="H26" s="14"/>
      <c r="K26" s="14"/>
    </row>
    <row r="27" spans="1:11" ht="15.75" x14ac:dyDescent="0.25">
      <c r="A27" s="7"/>
      <c r="B27" s="8"/>
      <c r="C27" s="8"/>
      <c r="D27" s="7"/>
      <c r="E27" s="9">
        <f>SUM(E10:E26)</f>
        <v>454200.83999999997</v>
      </c>
      <c r="F27" s="4"/>
    </row>
    <row r="28" spans="1:11" ht="15.75" x14ac:dyDescent="0.25">
      <c r="A28" s="7"/>
      <c r="B28" s="12" t="s">
        <v>11</v>
      </c>
      <c r="C28" s="8"/>
      <c r="D28" s="7"/>
      <c r="E28" s="7"/>
      <c r="F28" s="4"/>
    </row>
    <row r="29" spans="1:11" s="1" customFormat="1" ht="47.25" x14ac:dyDescent="0.25">
      <c r="A29" s="7">
        <v>1</v>
      </c>
      <c r="B29" s="8" t="s">
        <v>50</v>
      </c>
      <c r="C29" s="8" t="s">
        <v>27</v>
      </c>
      <c r="D29" s="7">
        <f>0.003</f>
        <v>3.0000000000000001E-3</v>
      </c>
      <c r="E29" s="7">
        <f>587.52</f>
        <v>587.52</v>
      </c>
      <c r="F29" s="4"/>
    </row>
    <row r="30" spans="1:11" s="1" customFormat="1" ht="47.25" x14ac:dyDescent="0.25">
      <c r="A30" s="7">
        <v>2</v>
      </c>
      <c r="B30" s="8" t="s">
        <v>78</v>
      </c>
      <c r="C30" s="8" t="s">
        <v>27</v>
      </c>
      <c r="D30" s="7">
        <f>0.02</f>
        <v>0.02</v>
      </c>
      <c r="E30" s="7">
        <v>997.12</v>
      </c>
      <c r="F30" s="4"/>
    </row>
    <row r="31" spans="1:11" s="1" customFormat="1" ht="31.5" x14ac:dyDescent="0.25">
      <c r="A31" s="7">
        <v>3</v>
      </c>
      <c r="B31" s="8" t="s">
        <v>58</v>
      </c>
      <c r="C31" s="8" t="s">
        <v>45</v>
      </c>
      <c r="D31" s="7">
        <f>0.02+0.02+0.01+0.01+0.42</f>
        <v>0.48</v>
      </c>
      <c r="E31" s="7">
        <v>31785.360000000001</v>
      </c>
      <c r="F31" s="4"/>
    </row>
    <row r="32" spans="1:11" s="1" customFormat="1" ht="31.5" x14ac:dyDescent="0.25">
      <c r="A32" s="7">
        <v>4</v>
      </c>
      <c r="B32" s="8" t="s">
        <v>34</v>
      </c>
      <c r="C32" s="8" t="s">
        <v>33</v>
      </c>
      <c r="D32" s="7">
        <f>1</f>
        <v>1</v>
      </c>
      <c r="E32" s="7">
        <f>3244.37</f>
        <v>3244.37</v>
      </c>
      <c r="F32" s="4"/>
    </row>
    <row r="33" spans="1:6" s="1" customFormat="1" ht="47.25" x14ac:dyDescent="0.25">
      <c r="A33" s="7">
        <v>5</v>
      </c>
      <c r="B33" s="8" t="s">
        <v>61</v>
      </c>
      <c r="C33" s="8" t="s">
        <v>41</v>
      </c>
      <c r="D33" s="7">
        <f>0.025</f>
        <v>2.5000000000000001E-2</v>
      </c>
      <c r="E33" s="7">
        <f>1957.8</f>
        <v>1957.8</v>
      </c>
      <c r="F33" s="4"/>
    </row>
    <row r="34" spans="1:6" s="1" customFormat="1" ht="15.75" x14ac:dyDescent="0.25">
      <c r="A34" s="7">
        <v>6</v>
      </c>
      <c r="B34" s="8" t="s">
        <v>75</v>
      </c>
      <c r="C34" s="8" t="s">
        <v>76</v>
      </c>
      <c r="D34" s="7">
        <f>20</f>
        <v>20</v>
      </c>
      <c r="E34" s="7">
        <f>15089.65</f>
        <v>15089.65</v>
      </c>
      <c r="F34" s="4"/>
    </row>
    <row r="35" spans="1:6" s="1" customFormat="1" ht="78.75" x14ac:dyDescent="0.25">
      <c r="A35" s="7">
        <v>7</v>
      </c>
      <c r="B35" s="8" t="s">
        <v>81</v>
      </c>
      <c r="C35" s="8" t="s">
        <v>13</v>
      </c>
      <c r="D35" s="7">
        <f>0.065</f>
        <v>6.5000000000000002E-2</v>
      </c>
      <c r="E35" s="7">
        <f>1033.74</f>
        <v>1033.74</v>
      </c>
      <c r="F35" s="4"/>
    </row>
    <row r="36" spans="1:6" s="1" customFormat="1" ht="78.75" x14ac:dyDescent="0.25">
      <c r="A36" s="7">
        <v>8</v>
      </c>
      <c r="B36" s="15" t="s">
        <v>37</v>
      </c>
      <c r="C36" s="8" t="s">
        <v>13</v>
      </c>
      <c r="D36" s="8">
        <f>0.37+0.018</f>
        <v>0.38800000000000001</v>
      </c>
      <c r="E36" s="7">
        <f>12256.65+607.89</f>
        <v>12864.539999999999</v>
      </c>
      <c r="F36" s="4"/>
    </row>
    <row r="37" spans="1:6" s="1" customFormat="1" ht="78.75" x14ac:dyDescent="0.25">
      <c r="A37" s="7">
        <v>9</v>
      </c>
      <c r="B37" s="8" t="s">
        <v>68</v>
      </c>
      <c r="C37" s="8" t="s">
        <v>13</v>
      </c>
      <c r="D37" s="7">
        <f>1.2</f>
        <v>1.2</v>
      </c>
      <c r="E37" s="7">
        <f>4256.26</f>
        <v>4256.26</v>
      </c>
      <c r="F37" s="4"/>
    </row>
    <row r="38" spans="1:6" s="1" customFormat="1" ht="47.25" x14ac:dyDescent="0.25">
      <c r="A38" s="7">
        <v>10</v>
      </c>
      <c r="B38" s="8" t="s">
        <v>57</v>
      </c>
      <c r="C38" s="8" t="s">
        <v>23</v>
      </c>
      <c r="D38" s="7"/>
      <c r="E38" s="7"/>
      <c r="F38" s="4"/>
    </row>
    <row r="39" spans="1:6" s="1" customFormat="1" ht="31.5" x14ac:dyDescent="0.25">
      <c r="A39" s="7">
        <v>11</v>
      </c>
      <c r="B39" s="8" t="s">
        <v>39</v>
      </c>
      <c r="C39" s="8" t="s">
        <v>40</v>
      </c>
      <c r="D39" s="7">
        <f>0.3+0.96</f>
        <v>1.26</v>
      </c>
      <c r="E39" s="7">
        <f>715.27+4153.56</f>
        <v>4868.83</v>
      </c>
      <c r="F39" s="4"/>
    </row>
    <row r="40" spans="1:6" s="1" customFormat="1" ht="15.75" x14ac:dyDescent="0.25">
      <c r="A40" s="7">
        <v>12</v>
      </c>
      <c r="B40" s="8" t="s">
        <v>59</v>
      </c>
      <c r="C40" s="8" t="s">
        <v>60</v>
      </c>
      <c r="D40" s="7">
        <v>24</v>
      </c>
      <c r="E40" s="7">
        <f>30229.04</f>
        <v>30229.040000000001</v>
      </c>
      <c r="F40" s="4"/>
    </row>
    <row r="41" spans="1:6" s="1" customFormat="1" ht="31.5" x14ac:dyDescent="0.25">
      <c r="A41" s="7">
        <v>13</v>
      </c>
      <c r="B41" s="8" t="s">
        <v>48</v>
      </c>
      <c r="C41" s="8" t="s">
        <v>49</v>
      </c>
      <c r="D41" s="7">
        <v>2</v>
      </c>
      <c r="E41" s="7">
        <f>9947.28</f>
        <v>9947.2800000000007</v>
      </c>
      <c r="F41" s="4"/>
    </row>
    <row r="42" spans="1:6" s="1" customFormat="1" ht="31.5" x14ac:dyDescent="0.25">
      <c r="A42" s="7">
        <v>14</v>
      </c>
      <c r="B42" s="8" t="s">
        <v>79</v>
      </c>
      <c r="C42" s="8" t="s">
        <v>56</v>
      </c>
      <c r="D42" s="7">
        <f>0.12</f>
        <v>0.12</v>
      </c>
      <c r="E42" s="7">
        <f>6320.88</f>
        <v>6320.88</v>
      </c>
      <c r="F42" s="4"/>
    </row>
    <row r="43" spans="1:6" s="1" customFormat="1" ht="47.25" x14ac:dyDescent="0.25">
      <c r="A43" s="7">
        <v>15</v>
      </c>
      <c r="B43" s="8" t="s">
        <v>57</v>
      </c>
      <c r="C43" s="8" t="s">
        <v>23</v>
      </c>
      <c r="D43" s="7">
        <f>0.395</f>
        <v>0.39500000000000002</v>
      </c>
      <c r="E43" s="7">
        <f>16329.2</f>
        <v>16329.2</v>
      </c>
      <c r="F43" s="4"/>
    </row>
    <row r="44" spans="1:6" s="1" customFormat="1" ht="47.25" x14ac:dyDescent="0.25">
      <c r="A44" s="7">
        <v>16</v>
      </c>
      <c r="B44" s="8" t="s">
        <v>36</v>
      </c>
      <c r="C44" s="8" t="s">
        <v>35</v>
      </c>
      <c r="D44" s="7">
        <f>0.21</f>
        <v>0.21</v>
      </c>
      <c r="E44" s="7">
        <f>8437.21</f>
        <v>8437.2099999999991</v>
      </c>
      <c r="F44" s="4"/>
    </row>
    <row r="45" spans="1:6" s="1" customFormat="1" ht="15.75" x14ac:dyDescent="0.25">
      <c r="A45" s="7">
        <v>17</v>
      </c>
      <c r="B45" s="8" t="s">
        <v>64</v>
      </c>
      <c r="C45" s="8" t="s">
        <v>56</v>
      </c>
      <c r="D45" s="7">
        <f>0.06+0.09+0.1+0.11</f>
        <v>0.36</v>
      </c>
      <c r="E45" s="7">
        <f>503.33+31.42+774.38+39+90.36+884.94+190.66+973.43+237.96</f>
        <v>3725.48</v>
      </c>
      <c r="F45" s="4"/>
    </row>
    <row r="46" spans="1:6" s="1" customFormat="1" ht="15.75" x14ac:dyDescent="0.25">
      <c r="A46" s="7">
        <v>18</v>
      </c>
      <c r="B46" s="8" t="s">
        <v>55</v>
      </c>
      <c r="C46" s="8" t="s">
        <v>56</v>
      </c>
      <c r="D46" s="7">
        <f>0.06</f>
        <v>0.06</v>
      </c>
      <c r="E46" s="7">
        <f>514.68+35.35</f>
        <v>550.03</v>
      </c>
      <c r="F46" s="4"/>
    </row>
    <row r="47" spans="1:6" s="1" customFormat="1" ht="31.5" x14ac:dyDescent="0.25">
      <c r="A47" s="7">
        <v>19</v>
      </c>
      <c r="B47" s="8" t="s">
        <v>29</v>
      </c>
      <c r="C47" s="8" t="s">
        <v>12</v>
      </c>
      <c r="D47" s="7">
        <f>0.02+0.22+0.42+0.17+0.02+0.02</f>
        <v>0.87</v>
      </c>
      <c r="E47" s="7">
        <f>1291.71+14208.82+25984.84+10737.07+1263.19+1263.19</f>
        <v>54748.82</v>
      </c>
      <c r="F47" s="4"/>
    </row>
    <row r="48" spans="1:6" s="1" customFormat="1" ht="31.5" x14ac:dyDescent="0.25">
      <c r="A48" s="7">
        <v>20</v>
      </c>
      <c r="B48" s="8" t="s">
        <v>42</v>
      </c>
      <c r="C48" s="8" t="s">
        <v>43</v>
      </c>
      <c r="D48" s="7">
        <f>10</f>
        <v>10</v>
      </c>
      <c r="E48" s="7">
        <f>8776.1</f>
        <v>8776.1</v>
      </c>
      <c r="F48" s="4"/>
    </row>
    <row r="49" spans="1:8" s="1" customFormat="1" ht="15.75" x14ac:dyDescent="0.25">
      <c r="A49" s="7">
        <v>21</v>
      </c>
      <c r="B49" s="8" t="s">
        <v>54</v>
      </c>
      <c r="C49" s="8" t="s">
        <v>22</v>
      </c>
      <c r="D49" s="7"/>
      <c r="E49" s="7"/>
      <c r="F49" s="4"/>
    </row>
    <row r="50" spans="1:8" s="1" customFormat="1" ht="15.75" x14ac:dyDescent="0.25">
      <c r="A50" s="7">
        <v>22</v>
      </c>
      <c r="B50" s="8" t="s">
        <v>53</v>
      </c>
      <c r="C50" s="8" t="s">
        <v>32</v>
      </c>
      <c r="D50" s="7">
        <v>1</v>
      </c>
      <c r="E50" s="7">
        <v>10000</v>
      </c>
      <c r="F50" s="4"/>
    </row>
    <row r="51" spans="1:8" s="1" customFormat="1" ht="15.75" x14ac:dyDescent="0.25">
      <c r="A51" s="7">
        <v>23</v>
      </c>
      <c r="B51" s="8" t="s">
        <v>63</v>
      </c>
      <c r="C51" s="8" t="s">
        <v>22</v>
      </c>
      <c r="D51" s="7">
        <v>3</v>
      </c>
      <c r="E51" s="7">
        <f>95400</f>
        <v>95400</v>
      </c>
      <c r="F51" s="4"/>
    </row>
    <row r="52" spans="1:8" s="1" customFormat="1" ht="47.25" x14ac:dyDescent="0.25">
      <c r="A52" s="7">
        <v>24</v>
      </c>
      <c r="B52" s="8" t="s">
        <v>77</v>
      </c>
      <c r="C52" s="8" t="s">
        <v>22</v>
      </c>
      <c r="D52" s="7">
        <v>1</v>
      </c>
      <c r="E52" s="7">
        <f>444948.5</f>
        <v>444948.5</v>
      </c>
      <c r="F52" s="4"/>
    </row>
    <row r="53" spans="1:8" s="1" customFormat="1" ht="15.75" x14ac:dyDescent="0.25">
      <c r="A53" s="7">
        <v>25</v>
      </c>
      <c r="B53" s="8" t="s">
        <v>80</v>
      </c>
      <c r="C53" s="8" t="s">
        <v>22</v>
      </c>
      <c r="D53" s="7">
        <f>3+1+1</f>
        <v>5</v>
      </c>
      <c r="E53" s="7">
        <f>27000+5000+10000</f>
        <v>42000</v>
      </c>
      <c r="F53" s="4"/>
    </row>
    <row r="54" spans="1:8" s="1" customFormat="1" ht="15.75" x14ac:dyDescent="0.25">
      <c r="A54" s="7"/>
      <c r="B54" s="8"/>
      <c r="C54" s="8"/>
      <c r="D54" s="7"/>
      <c r="E54" s="13">
        <f>SUM(E29:E53)</f>
        <v>808097.73</v>
      </c>
      <c r="F54" s="4"/>
    </row>
    <row r="55" spans="1:8" ht="15.75" x14ac:dyDescent="0.25">
      <c r="A55" s="7"/>
      <c r="B55" s="8" t="s">
        <v>9</v>
      </c>
      <c r="C55" s="7"/>
      <c r="D55" s="7"/>
      <c r="E55" s="9">
        <f>E27+E54</f>
        <v>1262298.5699999998</v>
      </c>
      <c r="F55" s="4"/>
    </row>
    <row r="56" spans="1:8" ht="15.75" x14ac:dyDescent="0.25">
      <c r="A56" s="7"/>
      <c r="B56" s="8"/>
      <c r="C56" s="7"/>
      <c r="D56" s="7"/>
      <c r="E56" s="7"/>
      <c r="F56" s="4"/>
    </row>
    <row r="57" spans="1:8" ht="15.75" x14ac:dyDescent="0.25">
      <c r="A57" s="10"/>
      <c r="B57" s="10"/>
      <c r="C57" s="10"/>
      <c r="D57" s="10"/>
      <c r="E57" s="10"/>
      <c r="F57" s="4"/>
    </row>
    <row r="58" spans="1:8" ht="15.75" x14ac:dyDescent="0.25">
      <c r="A58" s="10"/>
      <c r="B58" s="10" t="s">
        <v>14</v>
      </c>
      <c r="C58" s="10" t="s">
        <v>15</v>
      </c>
      <c r="D58" s="10"/>
      <c r="E58" s="10"/>
      <c r="F58" s="1"/>
    </row>
    <row r="59" spans="1:8" x14ac:dyDescent="0.25">
      <c r="A59" s="2"/>
      <c r="B59" s="2"/>
      <c r="C59" s="2"/>
      <c r="D59" s="2"/>
      <c r="E59" s="2"/>
      <c r="F59" s="1"/>
    </row>
    <row r="60" spans="1:8" x14ac:dyDescent="0.25">
      <c r="A60" s="2"/>
      <c r="B60" s="2"/>
      <c r="C60" s="2"/>
      <c r="D60" s="2"/>
      <c r="E60" s="2"/>
      <c r="F60" s="1"/>
    </row>
    <row r="61" spans="1:8" x14ac:dyDescent="0.25">
      <c r="A61" s="2"/>
      <c r="B61" s="2" t="s">
        <v>16</v>
      </c>
      <c r="C61" s="2"/>
      <c r="D61" s="2"/>
      <c r="E61" s="2"/>
      <c r="F61" s="1"/>
      <c r="G61" s="14"/>
    </row>
    <row r="62" spans="1:8" x14ac:dyDescent="0.25">
      <c r="A62" s="2"/>
      <c r="B62" s="2"/>
      <c r="C62" s="2"/>
      <c r="D62" s="2"/>
      <c r="E62" s="2"/>
      <c r="F62" s="14"/>
      <c r="G62" s="14"/>
    </row>
    <row r="63" spans="1:8" x14ac:dyDescent="0.25">
      <c r="A63" s="2"/>
      <c r="B63" s="2"/>
      <c r="C63" s="2"/>
      <c r="D63" s="2"/>
      <c r="E63" s="2"/>
      <c r="F63" s="14"/>
      <c r="G63" s="14"/>
    </row>
    <row r="64" spans="1:8" x14ac:dyDescent="0.25">
      <c r="A64" s="2"/>
      <c r="B64" s="2"/>
      <c r="C64" s="2"/>
      <c r="D64" s="2"/>
      <c r="E64" s="16"/>
      <c r="F64" s="14"/>
      <c r="G64" s="14"/>
      <c r="H64" t="s">
        <v>51</v>
      </c>
    </row>
    <row r="65" spans="1:7" x14ac:dyDescent="0.25">
      <c r="A65" s="2"/>
      <c r="B65" s="2"/>
      <c r="C65" s="2"/>
      <c r="D65" s="2"/>
      <c r="E65" s="16"/>
      <c r="G65" s="14"/>
    </row>
    <row r="66" spans="1:7" x14ac:dyDescent="0.25">
      <c r="A66" s="2"/>
      <c r="B66" s="2"/>
      <c r="C66" s="2"/>
      <c r="D66" s="2"/>
      <c r="E66" s="16"/>
    </row>
    <row r="67" spans="1:7" x14ac:dyDescent="0.25">
      <c r="A67" s="2"/>
      <c r="B67" s="2"/>
      <c r="C67" s="2"/>
      <c r="D67" s="2"/>
      <c r="E67" s="2"/>
      <c r="F67" t="s">
        <v>24</v>
      </c>
    </row>
    <row r="68" spans="1:7" x14ac:dyDescent="0.25">
      <c r="A68" s="2"/>
      <c r="B68" s="2"/>
      <c r="C68" s="2"/>
      <c r="D68" s="2"/>
      <c r="E68" s="2"/>
    </row>
    <row r="69" spans="1:7" x14ac:dyDescent="0.25">
      <c r="A69" s="2"/>
      <c r="B69" s="2"/>
      <c r="C69" s="2"/>
      <c r="D69" s="2"/>
      <c r="E69" s="2"/>
    </row>
    <row r="70" spans="1:7" x14ac:dyDescent="0.25">
      <c r="A70" s="2"/>
      <c r="B70" s="2"/>
      <c r="C70" s="2"/>
      <c r="D70" s="2"/>
      <c r="E70" s="2"/>
    </row>
    <row r="71" spans="1:7" x14ac:dyDescent="0.25">
      <c r="A71" s="2"/>
      <c r="B71" s="2"/>
      <c r="C71" s="2"/>
      <c r="D71" s="2"/>
      <c r="E71" s="2"/>
    </row>
    <row r="72" spans="1:7" x14ac:dyDescent="0.25">
      <c r="A72" s="2"/>
      <c r="B72" s="2"/>
      <c r="C72" s="2"/>
      <c r="D72" s="2"/>
      <c r="E72" s="2"/>
    </row>
    <row r="73" spans="1:7" x14ac:dyDescent="0.25">
      <c r="A73" s="2"/>
      <c r="B73" s="2"/>
      <c r="C73" s="2"/>
      <c r="D73" s="2"/>
      <c r="E73" s="2"/>
    </row>
    <row r="74" spans="1:7" x14ac:dyDescent="0.25">
      <c r="A74" s="2"/>
      <c r="B74" s="2"/>
      <c r="C74" s="2"/>
      <c r="D74" s="2"/>
      <c r="E74" s="2"/>
    </row>
    <row r="75" spans="1:7" x14ac:dyDescent="0.25">
      <c r="A75" s="2"/>
      <c r="B75" s="2"/>
      <c r="C75" s="2"/>
      <c r="D75" s="2"/>
      <c r="E75" s="2"/>
    </row>
    <row r="76" spans="1:7" x14ac:dyDescent="0.25">
      <c r="A76" s="2"/>
      <c r="B76" s="2"/>
      <c r="C76" s="2"/>
      <c r="D76" s="2"/>
      <c r="E76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2018-02-01T13:19:53Z</cp:lastPrinted>
  <dcterms:created xsi:type="dcterms:W3CDTF">2016-09-29T06:37:31Z</dcterms:created>
  <dcterms:modified xsi:type="dcterms:W3CDTF">2018-02-21T13:44:52Z</dcterms:modified>
</cp:coreProperties>
</file>