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22" i="1" l="1"/>
  <c r="D22" i="1"/>
  <c r="E15" i="1"/>
  <c r="E11" i="1"/>
  <c r="D11" i="1"/>
  <c r="E19" i="1"/>
  <c r="E18" i="1"/>
  <c r="E35" i="1"/>
  <c r="D35" i="1"/>
  <c r="E40" i="1"/>
  <c r="E33" i="1" l="1"/>
  <c r="D33" i="1"/>
  <c r="E32" i="1"/>
  <c r="D32" i="1"/>
  <c r="E31" i="1"/>
  <c r="D31" i="1"/>
  <c r="E30" i="1"/>
  <c r="D30" i="1"/>
  <c r="E29" i="1"/>
  <c r="D29" i="1"/>
  <c r="E27" i="1"/>
  <c r="D27" i="1"/>
  <c r="E28" i="1"/>
  <c r="D28" i="1"/>
  <c r="E34" i="1"/>
  <c r="D34" i="1"/>
  <c r="E26" i="1" l="1"/>
  <c r="D26" i="1"/>
  <c r="E25" i="1"/>
  <c r="D25" i="1"/>
  <c r="E13" i="1" l="1"/>
  <c r="D13" i="1"/>
  <c r="E12" i="1"/>
  <c r="D12" i="1"/>
  <c r="E39" i="1"/>
  <c r="D39" i="1"/>
  <c r="E38" i="1"/>
  <c r="D38" i="1"/>
  <c r="E17" i="1"/>
  <c r="D17" i="1"/>
  <c r="E16" i="1"/>
  <c r="D16" i="1"/>
  <c r="E14" i="1"/>
  <c r="D14" i="1"/>
  <c r="E36" i="1" l="1"/>
  <c r="D36" i="1"/>
  <c r="E37" i="1"/>
  <c r="D37" i="1"/>
  <c r="D15" i="1"/>
  <c r="E10" i="1"/>
  <c r="D10" i="1"/>
  <c r="D19" i="1"/>
  <c r="E21" i="1"/>
  <c r="D21" i="1"/>
  <c r="E20" i="1"/>
  <c r="D20" i="1"/>
  <c r="D18" i="1"/>
  <c r="E23" i="1" l="1"/>
  <c r="E41" i="1"/>
  <c r="E42" i="1" l="1"/>
</calcChain>
</file>

<file path=xl/sharedStrings.xml><?xml version="1.0" encoding="utf-8"?>
<sst xmlns="http://schemas.openxmlformats.org/spreadsheetml/2006/main" count="75" uniqueCount="61">
  <si>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</si>
  <si>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</si>
  <si>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</si>
  <si>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</si>
  <si>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</si>
  <si>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</si>
  <si>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</si>
  <si>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</si>
  <si>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</si>
  <si>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</si>
  <si>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</si>
  <si>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</si>
  <si>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</si>
  <si>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</si>
  <si>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</si>
  <si>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</si>
  <si>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Гидравлическое испытание трубопроводов систем отопления диам.до 100мм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</si>
  <si>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</si>
  <si>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</si>
  <si>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</si>
  <si>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</si>
  <si>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</si>
  <si>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</si>
  <si>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</si>
  <si>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</si>
  <si>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</si>
  <si>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</si>
  <si>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</si>
  <si>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шт</t>
  </si>
  <si>
    <t>Очистка канализационной сети внутренней</t>
  </si>
  <si>
    <t>100 м трубопровода</t>
  </si>
  <si>
    <t>Услуги трактора, экскаватора-погрузчика,погрузка и вывоз снега со складированием</t>
  </si>
  <si>
    <t>м3</t>
  </si>
  <si>
    <t>Смена ламп люминесцентных</t>
  </si>
  <si>
    <t>Улучшенная масляная окраска ранее окрашенных дверей за 2 раза с расчисткой старой краски до 35%</t>
  </si>
  <si>
    <t>имущества МКД, выполненных за 2017  года на жилом доме №24</t>
  </si>
  <si>
    <t xml:space="preserve">                                       по улице Комсомольская</t>
  </si>
  <si>
    <t>Водоотлив из подвала электрическими насосами</t>
  </si>
  <si>
    <t>100м3 воды</t>
  </si>
  <si>
    <t>Остекление деревянных переплетов стеклом армированным,установленных без коробок</t>
  </si>
  <si>
    <t>100м2 площади оконных проемов по наружному обводу</t>
  </si>
  <si>
    <t>Игровой комплекс</t>
  </si>
  <si>
    <t>Карусель</t>
  </si>
  <si>
    <t>Смена держателя светильника</t>
  </si>
  <si>
    <t>10шт</t>
  </si>
  <si>
    <t>Смена рассеивателя</t>
  </si>
  <si>
    <t>Очистка внутренней поверхности:теплообменного аппарата площадью нагрева 12м2</t>
  </si>
  <si>
    <t>1шт.</t>
  </si>
  <si>
    <t>Гидравлическое испытание аппарата с внутренней трубчаткой, вместимостью 0,2м3</t>
  </si>
  <si>
    <t>Улучшенная масляная окраска ранее окрашенных стен за 2 раза с расчисткой старой краски до 35%(сапожок)</t>
  </si>
  <si>
    <t>Окрашивание водоэмульсионными составами поверхностей потолков, ранее окрашенных водоэмульсионной краской, с расчисткой старой краски более 35%(тамбур)</t>
  </si>
  <si>
    <t>Окрашивание водоэмульсионными составами поверхностей стен, ранее окрашенных водоэмульсионной краской, с расчисткой старой краски более 35%(тамбур)</t>
  </si>
  <si>
    <t>Окраска масляными составами плинтусов и галтелей</t>
  </si>
  <si>
    <t>Изоляция покрытий и перекрытий изделиями из волокнистых и зернистых материалов насухо</t>
  </si>
  <si>
    <t>1м3 изоляции</t>
  </si>
  <si>
    <t>Устройство подвесных потолков из гипсокартонных листов</t>
  </si>
  <si>
    <t>100м2 потолка</t>
  </si>
  <si>
    <t>Окраска масляными составами ранее окрашенных поверхностей труб стальных за 1 раз</t>
  </si>
  <si>
    <t>Установка однокамерного стеклопакета</t>
  </si>
  <si>
    <t>Смена дверных приборов:пружины</t>
  </si>
  <si>
    <t>100шт приб.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</si>
</sst>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workbookViewId="0">
      <selection activeCell="A48" sqref="A1:E48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  <col min="7" max="7" width="9.5703125" bestFit="1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20</v>
      </c>
      <c r="C3" s="3"/>
      <c r="D3" s="3"/>
      <c r="E3" s="3"/>
      <c r="F3" s="1"/>
    </row>
    <row r="4" spans="1:6" ht="15.75" x14ac:dyDescent="0.25">
      <c r="A4" s="4"/>
      <c r="B4" s="3" t="s">
        <v>35</v>
      </c>
      <c r="C4" s="3"/>
      <c r="D4" s="3"/>
      <c r="E4" s="3"/>
      <c r="F4" s="1"/>
    </row>
    <row r="5" spans="1:6" ht="15.75" x14ac:dyDescent="0.25">
      <c r="A5" s="4"/>
      <c r="B5" s="3" t="s">
        <v>36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6" t="s">
        <v>33</v>
      </c>
      <c r="C10" s="6" t="s">
        <v>13</v>
      </c>
      <c r="D10" s="6">
        <f>0.03</f>
        <v>0.03</v>
      </c>
      <c r="E10" s="6">
        <f>235.88</f>
        <v>235.88</v>
      </c>
      <c r="F10" s="4"/>
    </row>
    <row r="11" spans="1:6" ht="15.75" x14ac:dyDescent="0.25">
      <c r="A11" s="7">
        <v>2</v>
      </c>
      <c r="B11" s="8" t="s">
        <v>8</v>
      </c>
      <c r="C11" s="8" t="s">
        <v>13</v>
      </c>
      <c r="D11" s="7">
        <f>0.02+0.01+0.75+0.04+0.07+0.04+0.12+0.08+0.03</f>
        <v>1.1600000000000004</v>
      </c>
      <c r="E11" s="7">
        <f>308.64+151.63+11493.24+612.87+1085.19+620.1+1860.34+1240.22+465.08</f>
        <v>17837.310000000005</v>
      </c>
      <c r="F11" s="4"/>
    </row>
    <row r="12" spans="1:6" s="1" customFormat="1" ht="15.75" x14ac:dyDescent="0.25">
      <c r="A12" s="7">
        <v>3</v>
      </c>
      <c r="B12" s="8" t="s">
        <v>43</v>
      </c>
      <c r="C12" s="8" t="s">
        <v>44</v>
      </c>
      <c r="D12" s="7">
        <f>0.2</f>
        <v>0.2</v>
      </c>
      <c r="E12" s="7">
        <f>59.9</f>
        <v>59.9</v>
      </c>
      <c r="F12" s="4"/>
    </row>
    <row r="13" spans="1:6" s="1" customFormat="1" ht="15.75" x14ac:dyDescent="0.25">
      <c r="A13" s="7">
        <v>4</v>
      </c>
      <c r="B13" s="8" t="s">
        <v>45</v>
      </c>
      <c r="C13" s="8" t="s">
        <v>28</v>
      </c>
      <c r="D13" s="7">
        <f>2</f>
        <v>2</v>
      </c>
      <c r="E13" s="7">
        <f>748.27</f>
        <v>748.27</v>
      </c>
      <c r="F13" s="4"/>
    </row>
    <row r="14" spans="1:6" s="1" customFormat="1" ht="31.5" x14ac:dyDescent="0.25">
      <c r="A14" s="7">
        <v>5</v>
      </c>
      <c r="B14" s="8" t="s">
        <v>27</v>
      </c>
      <c r="C14" s="8" t="s">
        <v>13</v>
      </c>
      <c r="D14" s="7">
        <f>0.01</f>
        <v>0.01</v>
      </c>
      <c r="E14" s="7">
        <f>645.87</f>
        <v>645.87</v>
      </c>
      <c r="F14" s="4"/>
    </row>
    <row r="15" spans="1:6" s="1" customFormat="1" ht="47.25" x14ac:dyDescent="0.25">
      <c r="A15" s="6">
        <v>6</v>
      </c>
      <c r="B15" s="8" t="s">
        <v>25</v>
      </c>
      <c r="C15" s="8" t="s">
        <v>26</v>
      </c>
      <c r="D15" s="7">
        <f>0.28</f>
        <v>0.28000000000000003</v>
      </c>
      <c r="E15" s="7">
        <f>1156.74+1156.74+1156.74+1156.74+1187.89+1222.51+1222.51+1222.51+1222.51+1222.51+1222.51</f>
        <v>13149.910000000002</v>
      </c>
      <c r="F15" s="4"/>
    </row>
    <row r="16" spans="1:6" ht="47.25" x14ac:dyDescent="0.25">
      <c r="A16" s="7">
        <v>7</v>
      </c>
      <c r="B16" s="8" t="s">
        <v>15</v>
      </c>
      <c r="C16" s="8" t="s">
        <v>12</v>
      </c>
      <c r="D16" s="7">
        <f>23.32</f>
        <v>23.32</v>
      </c>
      <c r="E16" s="7">
        <f>98423.09</f>
        <v>98423.09</v>
      </c>
      <c r="F16" s="4"/>
    </row>
    <row r="17" spans="1:6" ht="47.25" x14ac:dyDescent="0.25">
      <c r="A17" s="7">
        <v>8</v>
      </c>
      <c r="B17" s="8" t="s">
        <v>16</v>
      </c>
      <c r="C17" s="8" t="s">
        <v>12</v>
      </c>
      <c r="D17" s="7">
        <f>1.19</f>
        <v>1.19</v>
      </c>
      <c r="E17" s="7">
        <f>5070.96</f>
        <v>5070.96</v>
      </c>
      <c r="F17" s="4"/>
    </row>
    <row r="18" spans="1:6" s="1" customFormat="1" ht="78.75" x14ac:dyDescent="0.25">
      <c r="A18" s="7">
        <v>9</v>
      </c>
      <c r="B18" s="8" t="s">
        <v>21</v>
      </c>
      <c r="C18" s="8" t="s">
        <v>22</v>
      </c>
      <c r="D18" s="7">
        <f>1.443</f>
        <v>1.4430000000000001</v>
      </c>
      <c r="E18" s="7">
        <f>2532.6+2532.6+2532.6+2532.6+2600.81+2676.61+2676.61+2676.61+2676.61+2676.61+2676.61</f>
        <v>28790.870000000003</v>
      </c>
      <c r="F18" s="4"/>
    </row>
    <row r="19" spans="1:6" s="1" customFormat="1" ht="31.5" x14ac:dyDescent="0.25">
      <c r="A19" s="7">
        <v>10</v>
      </c>
      <c r="B19" s="8" t="s">
        <v>23</v>
      </c>
      <c r="C19" s="8" t="s">
        <v>24</v>
      </c>
      <c r="D19" s="7">
        <f>1.4</f>
        <v>1.4</v>
      </c>
      <c r="E19" s="7">
        <f>36856.93+36856.93+36856.93+36856.93+37849.66+38952.7+38952.7+38952.7+38952.7+3060.57+3060.57</f>
        <v>347209.32000000007</v>
      </c>
      <c r="F19" s="4"/>
    </row>
    <row r="20" spans="1:6" s="1" customFormat="1" ht="47.25" x14ac:dyDescent="0.25">
      <c r="A20" s="6">
        <v>11</v>
      </c>
      <c r="B20" s="8" t="s">
        <v>29</v>
      </c>
      <c r="C20" s="8" t="s">
        <v>30</v>
      </c>
      <c r="D20" s="7">
        <f>0.15+0.3</f>
        <v>0.44999999999999996</v>
      </c>
      <c r="E20" s="7">
        <f>2623.74+4390.59</f>
        <v>7014.33</v>
      </c>
      <c r="F20" s="4"/>
    </row>
    <row r="21" spans="1:6" s="1" customFormat="1" ht="31.5" x14ac:dyDescent="0.25">
      <c r="A21" s="7">
        <v>12</v>
      </c>
      <c r="B21" s="8" t="s">
        <v>37</v>
      </c>
      <c r="C21" s="8" t="s">
        <v>38</v>
      </c>
      <c r="D21" s="7">
        <f>0.08+0.06</f>
        <v>0.14000000000000001</v>
      </c>
      <c r="E21" s="7">
        <f>253.77+181.91</f>
        <v>435.68</v>
      </c>
      <c r="F21" s="4"/>
    </row>
    <row r="22" spans="1:6" s="1" customFormat="1" ht="31.5" x14ac:dyDescent="0.25">
      <c r="A22" s="7">
        <v>13</v>
      </c>
      <c r="B22" s="8" t="s">
        <v>59</v>
      </c>
      <c r="C22" s="8" t="s">
        <v>60</v>
      </c>
      <c r="D22" s="7">
        <f>0.21</f>
        <v>0.21</v>
      </c>
      <c r="E22" s="7">
        <f>5968.49</f>
        <v>5968.49</v>
      </c>
      <c r="F22" s="4"/>
    </row>
    <row r="23" spans="1:6" ht="15.75" x14ac:dyDescent="0.25">
      <c r="A23" s="7"/>
      <c r="B23" s="8"/>
      <c r="C23" s="8"/>
      <c r="D23" s="7"/>
      <c r="E23" s="13">
        <f>SUM(E10:E22)</f>
        <v>525589.88000000012</v>
      </c>
      <c r="F23" s="4"/>
    </row>
    <row r="24" spans="1:6" ht="15.75" x14ac:dyDescent="0.25">
      <c r="A24" s="7"/>
      <c r="B24" s="12" t="s">
        <v>11</v>
      </c>
      <c r="C24" s="8"/>
      <c r="D24" s="7"/>
      <c r="E24" s="7"/>
      <c r="F24" s="4"/>
    </row>
    <row r="25" spans="1:6" s="1" customFormat="1" ht="47.25" x14ac:dyDescent="0.25">
      <c r="A25" s="7">
        <v>1</v>
      </c>
      <c r="B25" s="8" t="s">
        <v>46</v>
      </c>
      <c r="C25" s="8" t="s">
        <v>47</v>
      </c>
      <c r="D25" s="7">
        <f>4</f>
        <v>4</v>
      </c>
      <c r="E25" s="7">
        <f>22879.02</f>
        <v>22879.02</v>
      </c>
      <c r="F25" s="4"/>
    </row>
    <row r="26" spans="1:6" s="1" customFormat="1" ht="31.5" x14ac:dyDescent="0.25">
      <c r="A26" s="7">
        <v>2</v>
      </c>
      <c r="B26" s="8" t="s">
        <v>48</v>
      </c>
      <c r="C26" s="8" t="s">
        <v>47</v>
      </c>
      <c r="D26" s="7">
        <f>4</f>
        <v>4</v>
      </c>
      <c r="E26" s="7">
        <f>23003.89</f>
        <v>23003.89</v>
      </c>
      <c r="F26" s="4"/>
    </row>
    <row r="27" spans="1:6" s="1" customFormat="1" ht="78.75" x14ac:dyDescent="0.25">
      <c r="A27" s="7">
        <v>3</v>
      </c>
      <c r="B27" s="15" t="s">
        <v>49</v>
      </c>
      <c r="C27" s="8" t="s">
        <v>14</v>
      </c>
      <c r="D27" s="7">
        <f>0.126+0.126</f>
        <v>0.252</v>
      </c>
      <c r="E27" s="7">
        <f>4270.42+4270.42</f>
        <v>8540.84</v>
      </c>
      <c r="F27" s="4"/>
    </row>
    <row r="28" spans="1:6" s="1" customFormat="1" ht="78.75" x14ac:dyDescent="0.25">
      <c r="A28" s="7">
        <v>4</v>
      </c>
      <c r="B28" s="15" t="s">
        <v>34</v>
      </c>
      <c r="C28" s="8" t="s">
        <v>14</v>
      </c>
      <c r="D28" s="7">
        <f>1.616+1.591</f>
        <v>3.2069999999999999</v>
      </c>
      <c r="E28" s="7">
        <f>47832.07+47092.1</f>
        <v>94924.17</v>
      </c>
      <c r="F28" s="4"/>
    </row>
    <row r="29" spans="1:6" s="1" customFormat="1" ht="78.75" x14ac:dyDescent="0.25">
      <c r="A29" s="7">
        <v>5</v>
      </c>
      <c r="B29" s="15" t="s">
        <v>50</v>
      </c>
      <c r="C29" s="8" t="s">
        <v>14</v>
      </c>
      <c r="D29" s="7">
        <f>0.091+0.343</f>
        <v>0.43400000000000005</v>
      </c>
      <c r="E29" s="7">
        <f>1751.22+6600.8</f>
        <v>8352.02</v>
      </c>
      <c r="F29" s="4"/>
    </row>
    <row r="30" spans="1:6" s="1" customFormat="1" ht="78.75" x14ac:dyDescent="0.25">
      <c r="A30" s="7">
        <v>6</v>
      </c>
      <c r="B30" s="15" t="s">
        <v>51</v>
      </c>
      <c r="C30" s="8" t="s">
        <v>14</v>
      </c>
      <c r="D30" s="7">
        <f>14.394+15.144</f>
        <v>29.538</v>
      </c>
      <c r="E30" s="7">
        <f>252070.4+265204.54</f>
        <v>517274.93999999994</v>
      </c>
      <c r="F30" s="4"/>
    </row>
    <row r="31" spans="1:6" s="1" customFormat="1" ht="78.75" x14ac:dyDescent="0.25">
      <c r="A31" s="7">
        <v>7</v>
      </c>
      <c r="B31" s="15" t="s">
        <v>52</v>
      </c>
      <c r="C31" s="8" t="s">
        <v>14</v>
      </c>
      <c r="D31" s="7">
        <f>0.262+0.262</f>
        <v>0.52400000000000002</v>
      </c>
      <c r="E31" s="7">
        <f>4487.06+4487.06</f>
        <v>8974.1200000000008</v>
      </c>
      <c r="F31" s="4"/>
    </row>
    <row r="32" spans="1:6" s="1" customFormat="1" ht="47.25" x14ac:dyDescent="0.25">
      <c r="A32" s="7">
        <v>8</v>
      </c>
      <c r="B32" s="15" t="s">
        <v>53</v>
      </c>
      <c r="C32" s="8" t="s">
        <v>54</v>
      </c>
      <c r="D32" s="7">
        <f>0.039+0.04</f>
        <v>7.9000000000000001E-2</v>
      </c>
      <c r="E32" s="7">
        <f>1212.1+1243.16</f>
        <v>2455.2600000000002</v>
      </c>
      <c r="F32" s="4"/>
    </row>
    <row r="33" spans="1:6" s="1" customFormat="1" ht="31.5" x14ac:dyDescent="0.25">
      <c r="A33" s="7">
        <v>9</v>
      </c>
      <c r="B33" s="15" t="s">
        <v>55</v>
      </c>
      <c r="C33" s="8" t="s">
        <v>56</v>
      </c>
      <c r="D33" s="7">
        <f>0.039+0.04</f>
        <v>7.9000000000000001E-2</v>
      </c>
      <c r="E33" s="7">
        <f>2597.5+2664.09</f>
        <v>5261.59</v>
      </c>
      <c r="F33" s="4"/>
    </row>
    <row r="34" spans="1:6" ht="78.75" x14ac:dyDescent="0.25">
      <c r="A34" s="7">
        <v>10</v>
      </c>
      <c r="B34" s="8" t="s">
        <v>57</v>
      </c>
      <c r="C34" s="8" t="s">
        <v>14</v>
      </c>
      <c r="D34" s="7">
        <f>0.053</f>
        <v>5.2999999999999999E-2</v>
      </c>
      <c r="E34" s="7">
        <f>1333.77</f>
        <v>1333.77</v>
      </c>
      <c r="F34" s="4"/>
    </row>
    <row r="35" spans="1:6" s="1" customFormat="1" ht="31.5" x14ac:dyDescent="0.25">
      <c r="A35" s="7">
        <v>11</v>
      </c>
      <c r="B35" s="8" t="s">
        <v>27</v>
      </c>
      <c r="C35" s="8" t="s">
        <v>13</v>
      </c>
      <c r="D35" s="7">
        <f>0.76+0.7+1.52+0.03</f>
        <v>3.01</v>
      </c>
      <c r="E35" s="7">
        <f>47020.17+43308.05+205888.12+4102.3</f>
        <v>300318.63999999996</v>
      </c>
      <c r="F35" s="4"/>
    </row>
    <row r="36" spans="1:6" s="1" customFormat="1" ht="47.25" x14ac:dyDescent="0.25">
      <c r="A36" s="7">
        <v>12</v>
      </c>
      <c r="B36" s="8" t="s">
        <v>31</v>
      </c>
      <c r="C36" s="8" t="s">
        <v>32</v>
      </c>
      <c r="D36" s="7">
        <f>60</f>
        <v>60</v>
      </c>
      <c r="E36" s="7">
        <f>52656.6</f>
        <v>52656.6</v>
      </c>
      <c r="F36" s="4"/>
    </row>
    <row r="37" spans="1:6" s="1" customFormat="1" ht="126" x14ac:dyDescent="0.25">
      <c r="A37" s="7">
        <v>13</v>
      </c>
      <c r="B37" s="8" t="s">
        <v>39</v>
      </c>
      <c r="C37" s="8" t="s">
        <v>40</v>
      </c>
      <c r="D37" s="7">
        <f>0.036+0.26</f>
        <v>0.29599999999999999</v>
      </c>
      <c r="E37" s="7">
        <f>586.12+3150.36+182158.42</f>
        <v>185894.90000000002</v>
      </c>
      <c r="F37" s="4"/>
    </row>
    <row r="38" spans="1:6" s="1" customFormat="1" ht="15.75" x14ac:dyDescent="0.25">
      <c r="A38" s="7">
        <v>14</v>
      </c>
      <c r="B38" s="8" t="s">
        <v>41</v>
      </c>
      <c r="C38" s="8" t="s">
        <v>28</v>
      </c>
      <c r="D38" s="7">
        <f>1</f>
        <v>1</v>
      </c>
      <c r="E38" s="7">
        <f>53000</f>
        <v>53000</v>
      </c>
      <c r="F38" s="4"/>
    </row>
    <row r="39" spans="1:6" s="1" customFormat="1" ht="15.75" x14ac:dyDescent="0.25">
      <c r="A39" s="7">
        <v>15</v>
      </c>
      <c r="B39" s="8" t="s">
        <v>42</v>
      </c>
      <c r="C39" s="8" t="s">
        <v>28</v>
      </c>
      <c r="D39" s="7">
        <f>1</f>
        <v>1</v>
      </c>
      <c r="E39" s="7">
        <f>16500</f>
        <v>16500</v>
      </c>
      <c r="F39" s="4"/>
    </row>
    <row r="40" spans="1:6" s="1" customFormat="1" ht="15.75" x14ac:dyDescent="0.25">
      <c r="A40" s="7">
        <v>16</v>
      </c>
      <c r="B40" s="8" t="s">
        <v>58</v>
      </c>
      <c r="C40" s="8" t="s">
        <v>28</v>
      </c>
      <c r="D40" s="7">
        <v>1</v>
      </c>
      <c r="E40" s="7">
        <f>2400</f>
        <v>2400</v>
      </c>
      <c r="F40" s="4"/>
    </row>
    <row r="41" spans="1:6" s="1" customFormat="1" ht="15.75" x14ac:dyDescent="0.25">
      <c r="A41" s="7"/>
      <c r="B41" s="8"/>
      <c r="C41" s="8"/>
      <c r="D41" s="7"/>
      <c r="E41" s="13">
        <f>SUM(E25:E40)</f>
        <v>1303769.7599999998</v>
      </c>
      <c r="F41" s="4"/>
    </row>
    <row r="42" spans="1:6" ht="15.75" x14ac:dyDescent="0.25">
      <c r="A42" s="7"/>
      <c r="B42" s="8" t="s">
        <v>9</v>
      </c>
      <c r="C42" s="7"/>
      <c r="D42" s="7"/>
      <c r="E42" s="9">
        <f>E23+E41</f>
        <v>1829359.64</v>
      </c>
      <c r="F42" s="4"/>
    </row>
    <row r="43" spans="1:6" ht="15.75" x14ac:dyDescent="0.25">
      <c r="A43" s="7"/>
      <c r="B43" s="8"/>
      <c r="C43" s="7"/>
      <c r="D43" s="7"/>
      <c r="E43" s="7"/>
      <c r="F43" s="4"/>
    </row>
    <row r="44" spans="1:6" ht="15.75" x14ac:dyDescent="0.25">
      <c r="A44" s="10"/>
      <c r="B44" s="10"/>
      <c r="C44" s="10"/>
      <c r="D44" s="10"/>
      <c r="E44" s="10"/>
      <c r="F44" s="4"/>
    </row>
    <row r="45" spans="1:6" ht="15.75" x14ac:dyDescent="0.25">
      <c r="A45" s="10"/>
      <c r="B45" s="10" t="s">
        <v>17</v>
      </c>
      <c r="C45" s="10" t="s">
        <v>18</v>
      </c>
      <c r="D45" s="10"/>
      <c r="E45" s="10"/>
      <c r="F45" s="1"/>
    </row>
    <row r="46" spans="1:6" x14ac:dyDescent="0.25">
      <c r="A46" s="2"/>
      <c r="B46" s="2"/>
      <c r="C46" s="2"/>
      <c r="D46" s="2"/>
      <c r="E46" s="2"/>
      <c r="F46" s="1"/>
    </row>
    <row r="47" spans="1:6" x14ac:dyDescent="0.25">
      <c r="A47" s="2"/>
      <c r="B47" s="2"/>
      <c r="C47" s="2"/>
      <c r="D47" s="2"/>
      <c r="E47" s="2"/>
      <c r="F47" s="1"/>
    </row>
    <row r="48" spans="1:6" x14ac:dyDescent="0.25">
      <c r="A48" s="2"/>
      <c r="B48" s="2" t="s">
        <v>19</v>
      </c>
      <c r="C48" s="2"/>
      <c r="D48" s="2"/>
      <c r="E48" s="2"/>
      <c r="F48" s="1"/>
    </row>
    <row r="49" spans="1:7" x14ac:dyDescent="0.25">
      <c r="A49" s="2"/>
      <c r="B49" s="2"/>
      <c r="C49" s="2"/>
      <c r="D49" s="2"/>
      <c r="E49" s="2"/>
      <c r="F49" s="14"/>
      <c r="G49" s="14"/>
    </row>
    <row r="50" spans="1:7" x14ac:dyDescent="0.25">
      <c r="A50" s="2"/>
      <c r="B50" s="2"/>
      <c r="C50" s="2"/>
      <c r="D50" s="2"/>
      <c r="E50" s="2"/>
    </row>
    <row r="51" spans="1:7" x14ac:dyDescent="0.25">
      <c r="A51" s="2"/>
      <c r="B51" s="2"/>
      <c r="C51" s="2"/>
      <c r="D51" s="2"/>
      <c r="E51" s="2"/>
      <c r="F51" s="14"/>
    </row>
    <row r="52" spans="1:7" x14ac:dyDescent="0.25">
      <c r="A52" s="2"/>
      <c r="B52" s="2"/>
      <c r="C52" s="2"/>
      <c r="D52" s="2"/>
      <c r="E52" s="2"/>
      <c r="G52" s="14"/>
    </row>
    <row r="53" spans="1:7" x14ac:dyDescent="0.25">
      <c r="A53" s="2"/>
      <c r="B53" s="2"/>
      <c r="C53" s="2"/>
      <c r="D53" s="2"/>
      <c r="E53" s="2"/>
    </row>
    <row r="54" spans="1:7" x14ac:dyDescent="0.25">
      <c r="A54" s="2"/>
      <c r="B54" s="2"/>
      <c r="C54" s="2"/>
      <c r="D54" s="2"/>
      <c r="E54" s="2"/>
    </row>
    <row r="55" spans="1:7" x14ac:dyDescent="0.25">
      <c r="A55" s="2"/>
      <c r="B55" s="2"/>
      <c r="C55" s="2"/>
      <c r="D55" s="2"/>
      <c r="E55" s="2"/>
    </row>
    <row r="56" spans="1:7" x14ac:dyDescent="0.25">
      <c r="A56" s="2"/>
      <c r="B56" s="2"/>
      <c r="C56" s="2"/>
      <c r="D56" s="2"/>
      <c r="E56" s="2"/>
    </row>
    <row r="57" spans="1:7" x14ac:dyDescent="0.25">
      <c r="A57" s="2"/>
      <c r="B57" s="2"/>
      <c r="C57" s="2"/>
      <c r="D57" s="2"/>
      <c r="E57" s="2"/>
    </row>
    <row r="58" spans="1:7" x14ac:dyDescent="0.25">
      <c r="A58" s="2"/>
      <c r="B58" s="2"/>
      <c r="C58" s="2"/>
      <c r="D58" s="2"/>
      <c r="E58" s="2"/>
    </row>
    <row r="59" spans="1:7" x14ac:dyDescent="0.25">
      <c r="A59" s="2"/>
      <c r="B59" s="2"/>
      <c r="C59" s="2"/>
      <c r="D59" s="2"/>
      <c r="E59" s="2"/>
    </row>
    <row r="60" spans="1:7" x14ac:dyDescent="0.25">
      <c r="A60" s="2"/>
      <c r="B60" s="2"/>
      <c r="C60" s="2"/>
      <c r="D60" s="2"/>
      <c r="E60" s="2"/>
    </row>
    <row r="61" spans="1:7" x14ac:dyDescent="0.25">
      <c r="A61" s="2"/>
      <c r="B61" s="2"/>
      <c r="C61" s="2"/>
      <c r="D61" s="2"/>
      <c r="E61" s="2"/>
    </row>
    <row r="62" spans="1:7" x14ac:dyDescent="0.25">
      <c r="A62" s="2"/>
      <c r="B62" s="2"/>
      <c r="C62" s="2"/>
      <c r="D62" s="2"/>
      <c r="E62" s="2"/>
    </row>
    <row r="63" spans="1:7" x14ac:dyDescent="0.25">
      <c r="A63" s="2"/>
      <c r="B63" s="2"/>
      <c r="C63" s="2"/>
      <c r="D63" s="2"/>
      <c r="E63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2018-02-21T08:46:05Z</cp:lastPrinted>
  <dcterms:created xsi:type="dcterms:W3CDTF">2016-09-29T06:37:31Z</dcterms:created>
  <dcterms:modified xsi:type="dcterms:W3CDTF">2018-02-21T08:47:56Z</dcterms:modified>
</cp:coreProperties>
</file>