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15345" windowHeight="40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48" i="1" l="1"/>
  <c r="E47" i="1"/>
  <c r="E45" i="1" l="1"/>
  <c r="E16" i="1"/>
  <c r="E13" i="1" l="1"/>
  <c r="E10" i="1"/>
  <c r="E18" i="1"/>
  <c r="E19" i="1"/>
  <c r="E15" i="1"/>
  <c r="E14" i="1"/>
  <c r="E12" i="1"/>
  <c r="E17" i="1"/>
  <c r="E11" i="1"/>
  <c r="E41" i="1"/>
  <c r="D41" i="1"/>
  <c r="E42" i="1"/>
  <c r="D42" i="1"/>
  <c r="D10" i="1"/>
  <c r="D19" i="1"/>
  <c r="E30" i="1"/>
  <c r="D30" i="1"/>
  <c r="E29" i="1"/>
  <c r="D29" i="1"/>
  <c r="E28" i="1"/>
  <c r="D28" i="1"/>
  <c r="E27" i="1"/>
  <c r="D27" i="1"/>
  <c r="E31" i="1"/>
  <c r="D31" i="1"/>
  <c r="E26" i="1"/>
  <c r="D26" i="1"/>
  <c r="E33" i="1"/>
  <c r="D33" i="1"/>
  <c r="D15" i="1"/>
  <c r="D14" i="1"/>
  <c r="E32" i="1"/>
  <c r="D32" i="1"/>
  <c r="E23" i="1"/>
  <c r="D23" i="1"/>
  <c r="E25" i="1"/>
  <c r="D25" i="1"/>
  <c r="E24" i="1"/>
  <c r="D24" i="1"/>
  <c r="E40" i="1"/>
  <c r="D40" i="1"/>
  <c r="E44" i="1"/>
  <c r="D44" i="1"/>
  <c r="E43" i="1"/>
  <c r="D43" i="1"/>
  <c r="D12" i="1"/>
  <c r="D45" i="1"/>
  <c r="E37" i="1"/>
  <c r="D37" i="1"/>
  <c r="E36" i="1"/>
  <c r="E35" i="1"/>
  <c r="D35" i="1"/>
  <c r="E34" i="1"/>
  <c r="D34" i="1"/>
  <c r="E22" i="1"/>
  <c r="D22" i="1"/>
  <c r="D16" i="1"/>
  <c r="D11" i="1"/>
  <c r="E46" i="1"/>
  <c r="D46" i="1"/>
  <c r="E39" i="1"/>
  <c r="D39" i="1"/>
  <c r="E38" i="1"/>
  <c r="D38" i="1"/>
  <c r="D13" i="1"/>
  <c r="D18" i="1"/>
  <c r="D17" i="1"/>
  <c r="E20" i="1" l="1"/>
  <c r="E49" i="1" l="1"/>
</calcChain>
</file>

<file path=xl/sharedStrings.xml><?xml version="1.0" encoding="utf-8"?>
<sst xmlns="http://schemas.openxmlformats.org/spreadsheetml/2006/main" count="90" uniqueCount="74">
  <si>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</si>
  <si>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</si>
  <si>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</si>
  <si>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</si>
  <si>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</si>
  <si>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</si>
  <si>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</si>
  <si>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</si>
  <si>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</si>
  <si>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</si>
  <si>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</si>
  <si>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</si>
  <si>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100шт</t>
  </si>
  <si>
    <t>100м2 окрашиваемой поверхности</t>
  </si>
  <si>
    <t>Директор</t>
  </si>
  <si>
    <t>Табатадзе А.А.</t>
  </si>
  <si>
    <t>Исп.Захарова О.Е.</t>
  </si>
  <si>
    <t xml:space="preserve"> работ по текущему ремонту и техническому обслуживанию  общего 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</si>
  <si>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</si>
  <si>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</si>
  <si>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</si>
  <si>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</si>
  <si>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100м2 покрытия</t>
  </si>
  <si>
    <t>,</t>
  </si>
  <si>
    <t>Осмотр системы центрального отопления</t>
  </si>
  <si>
    <t>1000м2 осматриваемых помещений</t>
  </si>
  <si>
    <t>100м трубопровода</t>
  </si>
  <si>
    <t>Очистка канализационной сети внутренней</t>
  </si>
  <si>
    <t>Смена светильников со светодиодными лампами</t>
  </si>
  <si>
    <t>Простая масляная окраска ранее окрашенных бордюрных камней с подготовкой и расчисткой старой краски до 10% с земли и лесов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</si>
  <si>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</si>
  <si>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</si>
  <si>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Установка манометров</t>
  </si>
  <si>
    <t>1 компл.</t>
  </si>
  <si>
    <t>Проверка на прогрев отопительных приборов с регулировкой</t>
  </si>
  <si>
    <t>100 приб.</t>
  </si>
  <si>
    <t>100м  трубопровода</t>
  </si>
  <si>
    <t>Прокладка трубопроводов из напорных полипропиленовых труб диам. 32мм</t>
  </si>
  <si>
    <t xml:space="preserve">                                        по улице Комсомольская</t>
  </si>
  <si>
    <t>Установка и разборка инвентарных лесов</t>
  </si>
  <si>
    <t>100м2 вертикальной проекции</t>
  </si>
  <si>
    <t>Снятие оконных переплетов остекленных</t>
  </si>
  <si>
    <t>100м2 оконных переплетов</t>
  </si>
  <si>
    <t>Установка в жилых зданиях оконных блоков из ПВХ без стоимости блока</t>
  </si>
  <si>
    <t>100м2 проема</t>
  </si>
  <si>
    <t>Смена внутренних трубопроводов из стальных труб диам. 32 мм</t>
  </si>
  <si>
    <t>Смена шаровых кранов диам.15,20, 32 мм</t>
  </si>
  <si>
    <t>Смена выключателей</t>
  </si>
  <si>
    <t>Смена электропроводки</t>
  </si>
  <si>
    <t>100м</t>
  </si>
  <si>
    <t>Разборка деревянных подвесных потолков крыльца</t>
  </si>
  <si>
    <t>100м2</t>
  </si>
  <si>
    <t>Устройство обрешетки с прозорами из досок и брусков под кровлю из листовой стали</t>
  </si>
  <si>
    <t>Подшивка потолков плитами древесноволокнистыми твердыми толщиной 5мм</t>
  </si>
  <si>
    <t>100м2 потолка</t>
  </si>
  <si>
    <t>Кладка отдельных участков из кирпича наружных простых стен</t>
  </si>
  <si>
    <t>100м3 кладки</t>
  </si>
  <si>
    <t>Смена трубопроводов из полиэтиленовых канализационных труб диам.до 100мм</t>
  </si>
  <si>
    <t>100м трубопровода с фасонными частями</t>
  </si>
  <si>
    <t>Смена существующих рулонных кровель на покрытия из наплавляемых рулонных материалов в один слой</t>
  </si>
  <si>
    <t>Ремонт внутренней поверхности кирпичных стен при глубине заделки в 1 кирпич</t>
  </si>
  <si>
    <t>100 м 2 отремонтированной поверхности</t>
  </si>
  <si>
    <t>Смена внутренних трубопроводов из стальных труб диам. 100 мм</t>
  </si>
  <si>
    <t>Установка фланцевых соединений на стальных трубопроводах диам.50 мм</t>
  </si>
  <si>
    <t>1 соед.</t>
  </si>
  <si>
    <t>Смена задвижек диам. 50мм</t>
  </si>
  <si>
    <t>Смена внутренних трубопроводов из стальных труб диам. 15 мм</t>
  </si>
  <si>
    <t>Смена внутренних трубопроводов из стальных труб диам. 20 мм</t>
  </si>
  <si>
    <t>Смена внутренних трубопроводов из стальных труб диам. 40 мм</t>
  </si>
  <si>
    <t>Смена внутренних трубопроводов из стальных труб диам. 50 мм</t>
  </si>
  <si>
    <t>Окраска масляными составами ранее окрашенных поверхностей труб стальных за 1 раз</t>
  </si>
  <si>
    <t>имущества МКД, выполненных за 2017  года на жилом доме № 18</t>
  </si>
  <si>
    <t>Механизированная уборка снега на придомовой территории</t>
  </si>
  <si>
    <t>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</si>
</sst>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topLeftCell="A13" workbookViewId="0">
      <selection activeCell="B47" sqref="B47:C47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17</v>
      </c>
      <c r="C3" s="3"/>
      <c r="D3" s="3"/>
      <c r="E3" s="3"/>
      <c r="F3" s="1"/>
    </row>
    <row r="4" spans="1:6" ht="15.75" x14ac:dyDescent="0.25">
      <c r="A4" s="4"/>
      <c r="B4" s="3" t="s">
        <v>71</v>
      </c>
      <c r="C4" s="3"/>
      <c r="D4" s="3"/>
      <c r="E4" s="3"/>
      <c r="F4" s="1"/>
    </row>
    <row r="5" spans="1:6" ht="15.75" x14ac:dyDescent="0.25">
      <c r="A5" s="4"/>
      <c r="B5" s="3" t="s">
        <v>38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12</v>
      </c>
      <c r="D10" s="7">
        <f>0.03+0.05+0.04+0.07+0.07+0.02+0.08</f>
        <v>0.36000000000000004</v>
      </c>
      <c r="E10" s="7">
        <f>463.08+775.13+620.1+1085.19+1085.19+306.48+1225.93</f>
        <v>5561.1</v>
      </c>
      <c r="F10" s="4"/>
    </row>
    <row r="11" spans="1:6" s="1" customFormat="1" ht="15.75" x14ac:dyDescent="0.25">
      <c r="A11" s="7">
        <v>2</v>
      </c>
      <c r="B11" s="8" t="s">
        <v>47</v>
      </c>
      <c r="C11" s="8" t="s">
        <v>12</v>
      </c>
      <c r="D11" s="7">
        <f>0.01</f>
        <v>0.01</v>
      </c>
      <c r="E11" s="7">
        <f>146.18</f>
        <v>146.18</v>
      </c>
      <c r="F11" s="4"/>
    </row>
    <row r="12" spans="1:6" s="1" customFormat="1" ht="31.5" x14ac:dyDescent="0.25">
      <c r="A12" s="7">
        <v>3</v>
      </c>
      <c r="B12" s="8" t="s">
        <v>28</v>
      </c>
      <c r="C12" s="8" t="s">
        <v>12</v>
      </c>
      <c r="D12" s="7">
        <f>0.02+0.03+0.02</f>
        <v>7.0000000000000007E-2</v>
      </c>
      <c r="E12" s="7">
        <f>1263.19+1894.78+1263.19</f>
        <v>4421.16</v>
      </c>
      <c r="F12" s="4"/>
    </row>
    <row r="13" spans="1:6" s="1" customFormat="1" ht="47.25" x14ac:dyDescent="0.25">
      <c r="A13" s="7">
        <v>4</v>
      </c>
      <c r="B13" s="8" t="s">
        <v>20</v>
      </c>
      <c r="C13" s="8" t="s">
        <v>21</v>
      </c>
      <c r="D13" s="7">
        <f>0.14</f>
        <v>0.14000000000000001</v>
      </c>
      <c r="E13" s="7">
        <f>611.27+611.27+611.27+611.27+611.27+593.94+593.94</f>
        <v>4244.2299999999996</v>
      </c>
      <c r="F13" s="4"/>
    </row>
    <row r="14" spans="1:6" s="1" customFormat="1" ht="47.25" x14ac:dyDescent="0.25">
      <c r="A14" s="6">
        <v>5</v>
      </c>
      <c r="B14" s="8" t="s">
        <v>30</v>
      </c>
      <c r="C14" s="8" t="s">
        <v>26</v>
      </c>
      <c r="D14" s="7">
        <f>17.93</f>
        <v>17.93</v>
      </c>
      <c r="E14" s="7">
        <f>77758.23</f>
        <v>77758.23</v>
      </c>
      <c r="F14" s="4"/>
    </row>
    <row r="15" spans="1:6" s="1" customFormat="1" ht="47.25" x14ac:dyDescent="0.25">
      <c r="A15" s="6">
        <v>6</v>
      </c>
      <c r="B15" s="8" t="s">
        <v>31</v>
      </c>
      <c r="C15" s="8" t="s">
        <v>26</v>
      </c>
      <c r="D15" s="7">
        <f>2.83</f>
        <v>2.83</v>
      </c>
      <c r="E15" s="7">
        <f>12404.37</f>
        <v>12404.37</v>
      </c>
      <c r="F15" s="4"/>
    </row>
    <row r="16" spans="1:6" s="1" customFormat="1" ht="31.5" x14ac:dyDescent="0.25">
      <c r="A16" s="7">
        <v>7</v>
      </c>
      <c r="B16" s="8" t="s">
        <v>34</v>
      </c>
      <c r="C16" s="8" t="s">
        <v>35</v>
      </c>
      <c r="D16" s="7">
        <f>0.07+0.02+0.6</f>
        <v>0.69</v>
      </c>
      <c r="E16" s="7">
        <f>452.77+1293.61+3880.84+612.34+0.93</f>
        <v>6240.4900000000007</v>
      </c>
      <c r="F16" s="4"/>
    </row>
    <row r="17" spans="1:7" s="1" customFormat="1" ht="78.75" x14ac:dyDescent="0.25">
      <c r="A17" s="6">
        <v>8</v>
      </c>
      <c r="B17" s="8" t="s">
        <v>24</v>
      </c>
      <c r="C17" s="8" t="s">
        <v>25</v>
      </c>
      <c r="D17" s="7">
        <f>0.89</f>
        <v>0.89</v>
      </c>
      <c r="E17" s="7">
        <f>1650.85+1650.85+1650.85</f>
        <v>4952.5499999999993</v>
      </c>
      <c r="F17" s="4"/>
    </row>
    <row r="18" spans="1:7" s="1" customFormat="1" ht="31.5" x14ac:dyDescent="0.25">
      <c r="A18" s="7">
        <v>9</v>
      </c>
      <c r="B18" s="8" t="s">
        <v>18</v>
      </c>
      <c r="C18" s="8" t="s">
        <v>19</v>
      </c>
      <c r="D18" s="7">
        <f>0.69</f>
        <v>0.69</v>
      </c>
      <c r="E18" s="7">
        <f>19198.1+19198.1+19198.1+19198.1+19198.1+19198.1+18654.48+18654.48</f>
        <v>152497.56000000003</v>
      </c>
      <c r="F18" s="4"/>
    </row>
    <row r="19" spans="1:7" s="1" customFormat="1" ht="47.25" x14ac:dyDescent="0.25">
      <c r="A19" s="7">
        <v>10</v>
      </c>
      <c r="B19" s="8" t="s">
        <v>27</v>
      </c>
      <c r="C19" s="8" t="s">
        <v>26</v>
      </c>
      <c r="D19" s="7">
        <f>0.03+0.04</f>
        <v>7.0000000000000007E-2</v>
      </c>
      <c r="E19" s="7">
        <f>462.6+599.17</f>
        <v>1061.77</v>
      </c>
      <c r="F19" s="4"/>
    </row>
    <row r="20" spans="1:7" ht="15.75" x14ac:dyDescent="0.25">
      <c r="A20" s="7"/>
      <c r="B20" s="8"/>
      <c r="C20" s="8"/>
      <c r="D20" s="7"/>
      <c r="E20" s="9">
        <f>SUM(E10:E19)</f>
        <v>269287.64</v>
      </c>
      <c r="F20" s="4"/>
      <c r="G20" s="14"/>
    </row>
    <row r="21" spans="1:7" ht="15.75" x14ac:dyDescent="0.25">
      <c r="A21" s="7"/>
      <c r="B21" s="12" t="s">
        <v>11</v>
      </c>
      <c r="C21" s="8"/>
      <c r="D21" s="7"/>
      <c r="E21" s="7"/>
      <c r="F21" s="4"/>
    </row>
    <row r="22" spans="1:7" s="1" customFormat="1" ht="15.75" x14ac:dyDescent="0.25">
      <c r="A22" s="7">
        <v>1</v>
      </c>
      <c r="B22" s="8" t="s">
        <v>32</v>
      </c>
      <c r="C22" s="8" t="s">
        <v>33</v>
      </c>
      <c r="D22" s="7">
        <f>4+4</f>
        <v>8</v>
      </c>
      <c r="E22" s="7">
        <f>3069.73+3069.73</f>
        <v>6139.46</v>
      </c>
      <c r="F22" s="4"/>
    </row>
    <row r="23" spans="1:7" s="1" customFormat="1" ht="15.75" x14ac:dyDescent="0.25">
      <c r="A23" s="7">
        <v>2</v>
      </c>
      <c r="B23" s="8" t="s">
        <v>65</v>
      </c>
      <c r="C23" s="8" t="s">
        <v>12</v>
      </c>
      <c r="D23" s="7">
        <f>0.03</f>
        <v>0.03</v>
      </c>
      <c r="E23" s="7">
        <f>12606.84</f>
        <v>12606.84</v>
      </c>
      <c r="F23" s="4"/>
    </row>
    <row r="24" spans="1:7" s="1" customFormat="1" ht="47.25" x14ac:dyDescent="0.25">
      <c r="A24" s="7">
        <v>3</v>
      </c>
      <c r="B24" s="8" t="s">
        <v>62</v>
      </c>
      <c r="C24" s="8" t="s">
        <v>26</v>
      </c>
      <c r="D24" s="7">
        <f>0.015</f>
        <v>1.4999999999999999E-2</v>
      </c>
      <c r="E24" s="7">
        <f>3573.08</f>
        <v>3573.08</v>
      </c>
      <c r="F24" s="4"/>
    </row>
    <row r="25" spans="1:7" s="1" customFormat="1" ht="31.5" x14ac:dyDescent="0.25">
      <c r="A25" s="7">
        <v>4</v>
      </c>
      <c r="B25" s="8" t="s">
        <v>63</v>
      </c>
      <c r="C25" s="8" t="s">
        <v>64</v>
      </c>
      <c r="D25" s="7">
        <f>3</f>
        <v>3</v>
      </c>
      <c r="E25" s="7">
        <f>3249.39</f>
        <v>3249.39</v>
      </c>
      <c r="F25" s="4"/>
    </row>
    <row r="26" spans="1:7" s="1" customFormat="1" ht="47.25" x14ac:dyDescent="0.25">
      <c r="A26" s="7">
        <v>5</v>
      </c>
      <c r="B26" s="8" t="s">
        <v>66</v>
      </c>
      <c r="C26" s="8" t="s">
        <v>26</v>
      </c>
      <c r="D26" s="7">
        <f>0.015</f>
        <v>1.4999999999999999E-2</v>
      </c>
      <c r="E26" s="7">
        <f>968.73</f>
        <v>968.73</v>
      </c>
      <c r="F26" s="4"/>
    </row>
    <row r="27" spans="1:7" s="1" customFormat="1" ht="47.25" x14ac:dyDescent="0.25">
      <c r="A27" s="7">
        <v>6</v>
      </c>
      <c r="B27" s="8" t="s">
        <v>67</v>
      </c>
      <c r="C27" s="8" t="s">
        <v>26</v>
      </c>
      <c r="D27" s="7">
        <f>0.04+0.065</f>
        <v>0.10500000000000001</v>
      </c>
      <c r="E27" s="7">
        <f>2914.29+4735.74</f>
        <v>7650.03</v>
      </c>
      <c r="F27" s="4"/>
    </row>
    <row r="28" spans="1:7" s="1" customFormat="1" ht="47.25" x14ac:dyDescent="0.25">
      <c r="A28" s="7">
        <v>7</v>
      </c>
      <c r="B28" s="8" t="s">
        <v>45</v>
      </c>
      <c r="C28" s="8" t="s">
        <v>26</v>
      </c>
      <c r="D28" s="7">
        <f>0.005+0.01+0.02+0.04</f>
        <v>7.5000000000000011E-2</v>
      </c>
      <c r="E28" s="7">
        <f>523.51+1047+2094.02+4189.04</f>
        <v>7853.57</v>
      </c>
      <c r="F28" s="4"/>
    </row>
    <row r="29" spans="1:7" s="1" customFormat="1" ht="47.25" x14ac:dyDescent="0.25">
      <c r="A29" s="7">
        <v>8</v>
      </c>
      <c r="B29" s="8" t="s">
        <v>68</v>
      </c>
      <c r="C29" s="8" t="s">
        <v>26</v>
      </c>
      <c r="D29" s="7">
        <f>0.02</f>
        <v>0.02</v>
      </c>
      <c r="E29" s="7">
        <f>2351.38</f>
        <v>2351.38</v>
      </c>
      <c r="F29" s="4"/>
    </row>
    <row r="30" spans="1:7" s="1" customFormat="1" ht="47.25" x14ac:dyDescent="0.25">
      <c r="A30" s="7">
        <v>9</v>
      </c>
      <c r="B30" s="8" t="s">
        <v>69</v>
      </c>
      <c r="C30" s="8" t="s">
        <v>26</v>
      </c>
      <c r="D30" s="7">
        <f>0.08</f>
        <v>0.08</v>
      </c>
      <c r="E30" s="7">
        <f>11027.07</f>
        <v>11027.07</v>
      </c>
      <c r="F30" s="4"/>
    </row>
    <row r="31" spans="1:7" s="1" customFormat="1" ht="15.75" x14ac:dyDescent="0.25">
      <c r="A31" s="7">
        <v>10</v>
      </c>
      <c r="B31" s="8" t="s">
        <v>46</v>
      </c>
      <c r="C31" s="8" t="s">
        <v>12</v>
      </c>
      <c r="D31" s="7">
        <f>0.02+0.01+0.03+0.02+0.03+0.09</f>
        <v>0.2</v>
      </c>
      <c r="E31" s="7">
        <f>1057.2+466.84+574.38+280.12+1726.05+1150.72+471.79+1726.05+471.79+6427.38+585.52</f>
        <v>14937.84</v>
      </c>
      <c r="F31" s="4"/>
    </row>
    <row r="32" spans="1:7" s="1" customFormat="1" ht="94.5" x14ac:dyDescent="0.25">
      <c r="A32" s="7">
        <v>11</v>
      </c>
      <c r="B32" s="8" t="s">
        <v>57</v>
      </c>
      <c r="C32" s="8" t="s">
        <v>58</v>
      </c>
      <c r="D32" s="7">
        <f>0.03+0.13</f>
        <v>0.16</v>
      </c>
      <c r="E32" s="7">
        <f>1892.62+8201.36</f>
        <v>10093.98</v>
      </c>
      <c r="F32" s="4"/>
    </row>
    <row r="33" spans="1:6" s="1" customFormat="1" ht="47.25" x14ac:dyDescent="0.25">
      <c r="A33" s="7">
        <v>12</v>
      </c>
      <c r="B33" s="8" t="s">
        <v>37</v>
      </c>
      <c r="C33" s="8" t="s">
        <v>36</v>
      </c>
      <c r="D33" s="7">
        <f>0.02</f>
        <v>0.02</v>
      </c>
      <c r="E33" s="7">
        <f>1625.15+154.94+15.51+23.23+10.58+63.8+57.6</f>
        <v>1950.81</v>
      </c>
      <c r="F33" s="4"/>
    </row>
    <row r="34" spans="1:6" s="1" customFormat="1" ht="63" x14ac:dyDescent="0.25">
      <c r="A34" s="7">
        <v>13</v>
      </c>
      <c r="B34" s="8" t="s">
        <v>39</v>
      </c>
      <c r="C34" s="8" t="s">
        <v>40</v>
      </c>
      <c r="D34" s="7">
        <f>0.04+0.04</f>
        <v>0.08</v>
      </c>
      <c r="E34" s="7">
        <f>1071.41+1061.6</f>
        <v>2133.0100000000002</v>
      </c>
      <c r="F34" s="4"/>
    </row>
    <row r="35" spans="1:6" s="1" customFormat="1" ht="31.5" x14ac:dyDescent="0.25">
      <c r="A35" s="7">
        <v>14</v>
      </c>
      <c r="B35" s="8" t="s">
        <v>50</v>
      </c>
      <c r="C35" s="8" t="s">
        <v>51</v>
      </c>
      <c r="D35" s="7">
        <f>0.18</f>
        <v>0.18</v>
      </c>
      <c r="E35" s="7">
        <f>6003.82</f>
        <v>6003.82</v>
      </c>
      <c r="F35" s="4"/>
    </row>
    <row r="36" spans="1:6" s="1" customFormat="1" ht="31.5" x14ac:dyDescent="0.25">
      <c r="A36" s="7">
        <v>15</v>
      </c>
      <c r="B36" s="8" t="s">
        <v>52</v>
      </c>
      <c r="C36" s="8" t="s">
        <v>51</v>
      </c>
      <c r="D36" s="7">
        <v>0.17799999999999999</v>
      </c>
      <c r="E36" s="7">
        <f>1892.04</f>
        <v>1892.04</v>
      </c>
      <c r="F36" s="4"/>
    </row>
    <row r="37" spans="1:6" s="1" customFormat="1" ht="47.25" x14ac:dyDescent="0.25">
      <c r="A37" s="7">
        <v>16</v>
      </c>
      <c r="B37" s="8" t="s">
        <v>53</v>
      </c>
      <c r="C37" s="8" t="s">
        <v>54</v>
      </c>
      <c r="D37" s="7">
        <f>0.178</f>
        <v>0.17799999999999999</v>
      </c>
      <c r="E37" s="7">
        <f>15539.92+438.85+490.2</f>
        <v>16468.97</v>
      </c>
      <c r="F37" s="4"/>
    </row>
    <row r="38" spans="1:6" s="1" customFormat="1" ht="63" x14ac:dyDescent="0.25">
      <c r="A38" s="7">
        <v>17</v>
      </c>
      <c r="B38" s="8" t="s">
        <v>41</v>
      </c>
      <c r="C38" s="8" t="s">
        <v>42</v>
      </c>
      <c r="D38" s="7">
        <f>0.033</f>
        <v>3.3000000000000002E-2</v>
      </c>
      <c r="E38" s="7">
        <f>658.39</f>
        <v>658.39</v>
      </c>
      <c r="F38" s="4"/>
    </row>
    <row r="39" spans="1:6" s="1" customFormat="1" ht="31.5" x14ac:dyDescent="0.25">
      <c r="A39" s="7">
        <v>18</v>
      </c>
      <c r="B39" s="8" t="s">
        <v>43</v>
      </c>
      <c r="C39" s="8" t="s">
        <v>44</v>
      </c>
      <c r="D39" s="7">
        <f>0.033</f>
        <v>3.3000000000000002E-2</v>
      </c>
      <c r="E39" s="7">
        <f>4545.53</f>
        <v>4545.53</v>
      </c>
      <c r="F39" s="4"/>
    </row>
    <row r="40" spans="1:6" s="1" customFormat="1" ht="31.5" x14ac:dyDescent="0.25">
      <c r="A40" s="7">
        <v>19</v>
      </c>
      <c r="B40" s="8" t="s">
        <v>55</v>
      </c>
      <c r="C40" s="8" t="s">
        <v>56</v>
      </c>
      <c r="D40" s="7">
        <f>0.0014+0.01</f>
        <v>1.14E-2</v>
      </c>
      <c r="E40" s="7">
        <f>517.45+6623.83</f>
        <v>7141.28</v>
      </c>
      <c r="F40" s="4"/>
    </row>
    <row r="41" spans="1:6" s="1" customFormat="1" ht="78.75" x14ac:dyDescent="0.25">
      <c r="A41" s="7">
        <v>20</v>
      </c>
      <c r="B41" s="8" t="s">
        <v>70</v>
      </c>
      <c r="C41" s="8" t="s">
        <v>13</v>
      </c>
      <c r="D41" s="7">
        <f>0.15</f>
        <v>0.15</v>
      </c>
      <c r="E41" s="7">
        <f>3862.66</f>
        <v>3862.66</v>
      </c>
      <c r="F41" s="4"/>
    </row>
    <row r="42" spans="1:6" s="1" customFormat="1" ht="78.75" x14ac:dyDescent="0.25">
      <c r="A42" s="7">
        <v>21</v>
      </c>
      <c r="B42" s="8" t="s">
        <v>29</v>
      </c>
      <c r="C42" s="8" t="s">
        <v>13</v>
      </c>
      <c r="D42" s="7">
        <f>0.15</f>
        <v>0.15</v>
      </c>
      <c r="E42" s="7">
        <f>1064.03</f>
        <v>1064.03</v>
      </c>
      <c r="F42" s="4"/>
    </row>
    <row r="43" spans="1:6" s="1" customFormat="1" ht="47.25" x14ac:dyDescent="0.25">
      <c r="A43" s="7">
        <v>22</v>
      </c>
      <c r="B43" s="8" t="s">
        <v>59</v>
      </c>
      <c r="C43" s="8" t="s">
        <v>22</v>
      </c>
      <c r="D43" s="7">
        <f>0.02</f>
        <v>0.02</v>
      </c>
      <c r="E43" s="7">
        <f>851.46</f>
        <v>851.46</v>
      </c>
      <c r="F43" s="4"/>
    </row>
    <row r="44" spans="1:6" s="1" customFormat="1" ht="94.5" x14ac:dyDescent="0.25">
      <c r="A44" s="7">
        <v>23</v>
      </c>
      <c r="B44" s="8" t="s">
        <v>60</v>
      </c>
      <c r="C44" s="8" t="s">
        <v>61</v>
      </c>
      <c r="D44" s="7">
        <f>0.04</f>
        <v>0.04</v>
      </c>
      <c r="E44" s="7">
        <f>15193.84</f>
        <v>15193.84</v>
      </c>
      <c r="F44" s="4"/>
    </row>
    <row r="45" spans="1:6" s="1" customFormat="1" ht="15.75" x14ac:dyDescent="0.25">
      <c r="A45" s="7">
        <v>24</v>
      </c>
      <c r="B45" s="8" t="s">
        <v>48</v>
      </c>
      <c r="C45" s="8" t="s">
        <v>49</v>
      </c>
      <c r="D45" s="7">
        <f>0.1+0.4</f>
        <v>0.5</v>
      </c>
      <c r="E45" s="7">
        <f>884.94+216.33-0.1+3539.72+520.01-0.9</f>
        <v>5160</v>
      </c>
      <c r="F45" s="4"/>
    </row>
    <row r="46" spans="1:6" s="1" customFormat="1" ht="31.5" x14ac:dyDescent="0.25">
      <c r="A46" s="7">
        <v>25</v>
      </c>
      <c r="B46" s="8" t="s">
        <v>28</v>
      </c>
      <c r="C46" s="8" t="s">
        <v>12</v>
      </c>
      <c r="D46" s="7">
        <f>0.05</f>
        <v>0.05</v>
      </c>
      <c r="E46" s="7">
        <f>2768.67</f>
        <v>2768.67</v>
      </c>
      <c r="F46" s="4"/>
    </row>
    <row r="47" spans="1:6" s="1" customFormat="1" ht="31.5" x14ac:dyDescent="0.25">
      <c r="A47" s="7">
        <v>26</v>
      </c>
      <c r="B47" s="8" t="s">
        <v>72</v>
      </c>
      <c r="C47" s="8" t="s">
        <v>73</v>
      </c>
      <c r="D47" s="7">
        <v>120</v>
      </c>
      <c r="E47" s="7">
        <f>1750.8</f>
        <v>1750.8</v>
      </c>
      <c r="F47" s="4"/>
    </row>
    <row r="48" spans="1:6" s="1" customFormat="1" ht="15.75" x14ac:dyDescent="0.25">
      <c r="A48" s="7"/>
      <c r="B48" s="8"/>
      <c r="C48" s="8"/>
      <c r="D48" s="7"/>
      <c r="E48" s="13">
        <f>SUM(E22:E47)</f>
        <v>151896.68</v>
      </c>
      <c r="F48" s="4"/>
    </row>
    <row r="49" spans="1:7" ht="15.75" x14ac:dyDescent="0.25">
      <c r="A49" s="7"/>
      <c r="B49" s="8" t="s">
        <v>9</v>
      </c>
      <c r="C49" s="7"/>
      <c r="D49" s="7"/>
      <c r="E49" s="9">
        <f>E20+E48</f>
        <v>421184.32</v>
      </c>
      <c r="F49" s="4"/>
    </row>
    <row r="50" spans="1:7" ht="15.75" x14ac:dyDescent="0.25">
      <c r="A50" s="7"/>
      <c r="B50" s="8"/>
      <c r="C50" s="7"/>
      <c r="D50" s="7"/>
      <c r="E50" s="7"/>
      <c r="F50" s="4"/>
    </row>
    <row r="51" spans="1:7" ht="15.75" x14ac:dyDescent="0.25">
      <c r="A51" s="10"/>
      <c r="B51" s="10"/>
      <c r="C51" s="10"/>
      <c r="D51" s="10"/>
      <c r="E51" s="10"/>
      <c r="F51" s="4"/>
    </row>
    <row r="52" spans="1:7" ht="15.75" x14ac:dyDescent="0.25">
      <c r="A52" s="10"/>
      <c r="B52" s="10" t="s">
        <v>14</v>
      </c>
      <c r="C52" s="10" t="s">
        <v>15</v>
      </c>
      <c r="D52" s="10"/>
      <c r="E52" s="10"/>
      <c r="F52" s="1"/>
    </row>
    <row r="53" spans="1:7" x14ac:dyDescent="0.25">
      <c r="A53" s="2"/>
      <c r="B53" s="2"/>
      <c r="C53" s="2"/>
      <c r="D53" s="2"/>
      <c r="E53" s="2"/>
      <c r="F53" s="1"/>
    </row>
    <row r="54" spans="1:7" x14ac:dyDescent="0.25">
      <c r="A54" s="2"/>
      <c r="B54" s="2"/>
      <c r="C54" s="2"/>
      <c r="D54" s="2"/>
      <c r="E54" s="2"/>
      <c r="F54" s="1"/>
    </row>
    <row r="55" spans="1:7" x14ac:dyDescent="0.25">
      <c r="A55" s="2"/>
      <c r="B55" s="2" t="s">
        <v>16</v>
      </c>
      <c r="C55" s="2"/>
      <c r="D55" s="2"/>
      <c r="E55" s="2"/>
      <c r="F55" s="1"/>
    </row>
    <row r="56" spans="1:7" x14ac:dyDescent="0.25">
      <c r="A56" s="2"/>
      <c r="B56" s="2"/>
      <c r="C56" s="2"/>
      <c r="D56" s="2"/>
      <c r="E56" s="2"/>
      <c r="F56" s="14"/>
      <c r="G56" s="14"/>
    </row>
    <row r="57" spans="1:7" x14ac:dyDescent="0.25">
      <c r="A57" s="2"/>
      <c r="B57" s="2"/>
      <c r="C57" s="2"/>
      <c r="D57" s="2"/>
      <c r="E57" s="2"/>
      <c r="F57" s="14"/>
      <c r="G57" s="14"/>
    </row>
    <row r="58" spans="1:7" x14ac:dyDescent="0.25">
      <c r="A58" s="2"/>
      <c r="B58" s="2"/>
      <c r="C58" s="2"/>
      <c r="D58" s="2"/>
      <c r="E58" s="15"/>
      <c r="F58" s="14"/>
    </row>
    <row r="59" spans="1:7" x14ac:dyDescent="0.25">
      <c r="A59" s="2"/>
      <c r="B59" s="2"/>
      <c r="C59" s="2"/>
      <c r="D59" s="2"/>
      <c r="E59" s="15"/>
      <c r="G59" s="14"/>
    </row>
    <row r="60" spans="1:7" x14ac:dyDescent="0.25">
      <c r="A60" s="2"/>
      <c r="B60" s="2"/>
      <c r="C60" s="2"/>
      <c r="D60" s="2"/>
      <c r="E60" s="15"/>
    </row>
    <row r="61" spans="1:7" x14ac:dyDescent="0.25">
      <c r="A61" s="2"/>
      <c r="B61" s="2"/>
      <c r="C61" s="2"/>
      <c r="D61" s="2"/>
      <c r="E61" s="2"/>
      <c r="F61" t="s">
        <v>23</v>
      </c>
    </row>
    <row r="62" spans="1:7" x14ac:dyDescent="0.25">
      <c r="A62" s="2"/>
      <c r="B62" s="2"/>
      <c r="C62" s="2"/>
      <c r="D62" s="2"/>
      <c r="E62" s="2"/>
    </row>
    <row r="63" spans="1:7" x14ac:dyDescent="0.25">
      <c r="A63" s="2"/>
      <c r="B63" s="2"/>
      <c r="C63" s="2"/>
      <c r="D63" s="2"/>
      <c r="E63" s="2"/>
    </row>
    <row r="64" spans="1:7" x14ac:dyDescent="0.25">
      <c r="A64" s="2"/>
      <c r="B64" s="2"/>
      <c r="C64" s="2"/>
      <c r="D64" s="2"/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67" spans="1:5" x14ac:dyDescent="0.25">
      <c r="A67" s="2"/>
      <c r="B67" s="2"/>
      <c r="C67" s="2"/>
      <c r="D67" s="2"/>
      <c r="E67" s="2"/>
    </row>
    <row r="68" spans="1:5" x14ac:dyDescent="0.25">
      <c r="A68" s="2"/>
      <c r="B68" s="2"/>
      <c r="C68" s="2"/>
      <c r="D68" s="2"/>
      <c r="E68" s="2"/>
    </row>
    <row r="69" spans="1:5" x14ac:dyDescent="0.25">
      <c r="A69" s="2"/>
      <c r="B69" s="2"/>
      <c r="C69" s="2"/>
      <c r="D69" s="2"/>
      <c r="E69" s="2"/>
    </row>
    <row r="70" spans="1:5" x14ac:dyDescent="0.25">
      <c r="A70" s="2"/>
      <c r="B70" s="2"/>
      <c r="C70" s="2"/>
      <c r="D70" s="2"/>
      <c r="E70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2018-02-01T13:44:52Z</cp:lastPrinted>
  <dcterms:created xsi:type="dcterms:W3CDTF">2016-09-29T06:37:31Z</dcterms:created>
  <dcterms:modified xsi:type="dcterms:W3CDTF">2018-02-21T08:54:28Z</dcterms:modified>
</cp:coreProperties>
</file>