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справки по вып работ за 2017\"/>
    </mc:Choice>
  </mc:AlternateContent>
  <bookViews>
    <workbookView xWindow="0" yWindow="0" windowWidth="20490" windowHeight="715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17" i="1" l="1"/>
  <c r="E21" i="1" s="1"/>
  <c r="E34" i="1"/>
  <c r="E35" i="1"/>
  <c r="E39" i="1" l="1"/>
  <c r="E38" i="1"/>
  <c r="E37" i="1" l="1"/>
  <c r="D37" i="1"/>
  <c r="E36" i="1"/>
  <c r="D36" i="1"/>
  <c r="E29" i="1"/>
  <c r="D29" i="1"/>
  <c r="E14" i="1"/>
  <c r="E11" i="1" l="1"/>
  <c r="D11" i="1"/>
  <c r="E20" i="1"/>
  <c r="D20" i="1"/>
  <c r="D13" i="1"/>
  <c r="E10" i="1"/>
  <c r="D10" i="1"/>
  <c r="E19" i="1"/>
  <c r="E18" i="1"/>
  <c r="E31" i="1"/>
  <c r="D31" i="1"/>
  <c r="D12" i="1"/>
  <c r="E12" i="1"/>
  <c r="D35" i="1"/>
  <c r="D34" i="1"/>
  <c r="E33" i="1"/>
  <c r="D33" i="1"/>
  <c r="D32" i="1"/>
  <c r="E16" i="1"/>
  <c r="D16" i="1"/>
  <c r="E15" i="1"/>
  <c r="E23" i="1"/>
  <c r="D23" i="1"/>
  <c r="E25" i="1"/>
  <c r="D25" i="1"/>
  <c r="E30" i="1"/>
  <c r="D30" i="1"/>
  <c r="D17" i="1"/>
  <c r="E26" i="1"/>
  <c r="D26" i="1"/>
  <c r="E28" i="1"/>
  <c r="D28" i="1"/>
  <c r="E27" i="1"/>
  <c r="D27" i="1"/>
  <c r="E24" i="1"/>
  <c r="D24" i="1"/>
  <c r="E13" i="1"/>
  <c r="D14" i="1"/>
  <c r="D19" i="1"/>
  <c r="D18" i="1"/>
  <c r="E40" i="1" l="1"/>
</calcChain>
</file>

<file path=xl/sharedStrings.xml><?xml version="1.0" encoding="utf-8"?>
<sst xmlns="http://schemas.openxmlformats.org/spreadsheetml/2006/main" count="72" uniqueCount="58">
  <si>
    <t xml:space="preserve">                                                                           Отчет</t>
  </si>
  <si>
    <t>№№</t>
  </si>
  <si>
    <t>Наименование работ по МКД</t>
  </si>
  <si>
    <t>Ед.изм.</t>
  </si>
  <si>
    <t>Объем</t>
  </si>
  <si>
    <t>Стоимость работ,</t>
  </si>
  <si>
    <t>п/п</t>
  </si>
  <si>
    <t>руб. без НДС</t>
  </si>
  <si>
    <t>Смена ламп энергосберегающих</t>
  </si>
  <si>
    <r>
      <rPr>
        <b/>
        <sz val="12"/>
        <color theme="1"/>
        <rFont val="Calibri"/>
        <family val="2"/>
        <charset val="204"/>
        <scheme val="minor"/>
      </rPr>
      <t>Итого</t>
    </r>
    <r>
      <rPr>
        <sz val="12"/>
        <color theme="1"/>
        <rFont val="Calibri"/>
        <family val="2"/>
        <charset val="204"/>
        <scheme val="minor"/>
      </rPr>
      <t>:</t>
    </r>
  </si>
  <si>
    <t>Техническое обслуживание</t>
  </si>
  <si>
    <t xml:space="preserve">Текущий ремонт </t>
  </si>
  <si>
    <t>100шт</t>
  </si>
  <si>
    <t>Директор</t>
  </si>
  <si>
    <t>Табатадзе А.А.</t>
  </si>
  <si>
    <t>Исп.Захарова О.Е.</t>
  </si>
  <si>
    <t xml:space="preserve"> работ по текущему ремонту и техническому обслуживанию  общего </t>
  </si>
  <si>
    <t>Осмотр водопровода, канализации</t>
  </si>
  <si>
    <t>100квартир</t>
  </si>
  <si>
    <t>Осмотр линий электрических сетей,арматуры и электрооборудования на л/клетках</t>
  </si>
  <si>
    <t>100 лестничных клеток</t>
  </si>
  <si>
    <t>шт</t>
  </si>
  <si>
    <t>,</t>
  </si>
  <si>
    <t>Осмотр системы центрального отопления</t>
  </si>
  <si>
    <t>1000м2 осматриваемых помещений</t>
  </si>
  <si>
    <t>100м трубопровода</t>
  </si>
  <si>
    <t>Очистка канализационной сети внутренней</t>
  </si>
  <si>
    <t>Смена ламп люминесцентных</t>
  </si>
  <si>
    <t>Смена светильников со светодиодными лампами</t>
  </si>
  <si>
    <t>Гидравлическое испытание трубопроводов систем отопления диам.до 50мм</t>
  </si>
  <si>
    <t>Гидравлическое испытание трубопроводов систем отопления диам.до 100мм</t>
  </si>
  <si>
    <t>1 врезка</t>
  </si>
  <si>
    <t>Врезка в действующие внутренние сети трубопроводов диам.32мм</t>
  </si>
  <si>
    <t xml:space="preserve">                                        по улице Заречная</t>
  </si>
  <si>
    <t>Прокладка трубопроводов из напорных полипропиленовых труб диам. 25мм</t>
  </si>
  <si>
    <t>100м  трубопровода</t>
  </si>
  <si>
    <t>Смена сгонов у трубопроводов диам. 32мм</t>
  </si>
  <si>
    <t>100 сгонов</t>
  </si>
  <si>
    <t>Услуги трактора, экскаватора-погрузчика, погрузка и вывоз снега со складированием</t>
  </si>
  <si>
    <t>м3</t>
  </si>
  <si>
    <t>Врезка в действующие внутренние сети трубопроводов диам.15мм</t>
  </si>
  <si>
    <t>Подготовка стандартных посадочных мест для кустарников</t>
  </si>
  <si>
    <t>10ям</t>
  </si>
  <si>
    <t>1м3 подстилающего слоя</t>
  </si>
  <si>
    <t>имущества МКД, выполненных за 2017  года на жилом доме № 9</t>
  </si>
  <si>
    <t>Смена внутренних трубопроводов из стальных труб диам. 50мм</t>
  </si>
  <si>
    <t>Установка фланцевых соединений на стальных трубопроводах диам.50мм</t>
  </si>
  <si>
    <t>1 соед.</t>
  </si>
  <si>
    <t>Установка шайб диам.100мм трубопровода</t>
  </si>
  <si>
    <t>Смена  шаровых кранов диам15,.20, 25,32 мм</t>
  </si>
  <si>
    <t>Смена задвижек диам. 50мм</t>
  </si>
  <si>
    <t>Рытье ям для установки стоек и столбов</t>
  </si>
  <si>
    <t>100ям</t>
  </si>
  <si>
    <t>Бетонирование стоек с установкой игрового комплекса</t>
  </si>
  <si>
    <t>Устройство подстилающих слоев песчаных</t>
  </si>
  <si>
    <t>Смена светильников с люминесцентными  лампами</t>
  </si>
  <si>
    <t>Механизированная уборка снега на придомовой территории</t>
  </si>
  <si>
    <t>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</si>
</sst>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left" vertical="distributed"/>
    </xf>
    <xf numFmtId="2" fontId="1" fillId="0" borderId="1" xfId="0" applyNumberFormat="1" applyFont="1" applyBorder="1"/>
    <xf numFmtId="0" fontId="2" fillId="0" borderId="0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left" vertical="distributed"/>
    </xf>
    <xf numFmtId="0" fontId="1" fillId="0" borderId="1" xfId="0" applyFont="1" applyBorder="1"/>
    <xf numFmtId="2" fontId="0" fillId="0" borderId="0" xfId="0" applyNumberFormat="1"/>
    <xf numFmtId="2" fontId="0" fillId="0" borderId="0" xfId="0" applyNumberFormat="1" applyBorder="1"/>
    <xf numFmtId="2" fontId="2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topLeftCell="A43" workbookViewId="0">
      <selection activeCell="A46" sqref="A1:E46"/>
    </sheetView>
  </sheetViews>
  <sheetFormatPr defaultRowHeight="15" x14ac:dyDescent="0.25"/>
  <cols>
    <col min="1" max="1" width="5.140625" customWidth="1"/>
    <col min="2" max="2" width="47.42578125" customWidth="1"/>
    <col min="3" max="3" width="10.85546875" customWidth="1"/>
    <col min="4" max="4" width="10.7109375" customWidth="1"/>
    <col min="5" max="5" width="16.7109375" customWidth="1"/>
    <col min="7" max="7" width="10.5703125" bestFit="1" customWidth="1"/>
  </cols>
  <sheetData>
    <row r="1" spans="1:6" ht="15.75" x14ac:dyDescent="0.25">
      <c r="A1" s="4"/>
      <c r="B1" s="4"/>
      <c r="C1" s="4"/>
      <c r="D1" s="4"/>
      <c r="E1" s="4"/>
      <c r="F1" s="1"/>
    </row>
    <row r="2" spans="1:6" ht="15.75" x14ac:dyDescent="0.25">
      <c r="A2" s="4"/>
      <c r="B2" s="3" t="s">
        <v>0</v>
      </c>
      <c r="C2" s="3"/>
      <c r="D2" s="4"/>
      <c r="E2" s="4"/>
      <c r="F2" s="1"/>
    </row>
    <row r="3" spans="1:6" ht="15.75" x14ac:dyDescent="0.25">
      <c r="A3" s="4"/>
      <c r="B3" s="3" t="s">
        <v>16</v>
      </c>
      <c r="C3" s="3"/>
      <c r="D3" s="3"/>
      <c r="E3" s="3"/>
      <c r="F3" s="1"/>
    </row>
    <row r="4" spans="1:6" ht="15.75" x14ac:dyDescent="0.25">
      <c r="A4" s="4"/>
      <c r="B4" s="3" t="s">
        <v>44</v>
      </c>
      <c r="C4" s="3"/>
      <c r="D4" s="3"/>
      <c r="E4" s="3"/>
      <c r="F4" s="1"/>
    </row>
    <row r="5" spans="1:6" ht="15.75" x14ac:dyDescent="0.25">
      <c r="A5" s="4"/>
      <c r="B5" s="3" t="s">
        <v>33</v>
      </c>
      <c r="C5" s="3"/>
      <c r="D5" s="3"/>
      <c r="E5" s="3"/>
      <c r="F5" s="1"/>
    </row>
    <row r="6" spans="1:6" ht="15.75" x14ac:dyDescent="0.25">
      <c r="A6" s="4"/>
      <c r="B6" s="4"/>
      <c r="C6" s="4"/>
      <c r="D6" s="4"/>
      <c r="E6" s="4"/>
      <c r="F6" s="1"/>
    </row>
    <row r="7" spans="1:6" ht="15.75" x14ac:dyDescent="0.25">
      <c r="A7" s="5" t="s">
        <v>1</v>
      </c>
      <c r="B7" s="5" t="s">
        <v>2</v>
      </c>
      <c r="C7" s="5" t="s">
        <v>3</v>
      </c>
      <c r="D7" s="5" t="s">
        <v>4</v>
      </c>
      <c r="E7" s="5" t="s">
        <v>5</v>
      </c>
      <c r="F7" s="4"/>
    </row>
    <row r="8" spans="1:6" ht="15.75" x14ac:dyDescent="0.25">
      <c r="A8" s="6" t="s">
        <v>6</v>
      </c>
      <c r="B8" s="6"/>
      <c r="C8" s="6"/>
      <c r="D8" s="6"/>
      <c r="E8" s="6" t="s">
        <v>7</v>
      </c>
      <c r="F8" s="4"/>
    </row>
    <row r="9" spans="1:6" s="1" customFormat="1" ht="15.75" x14ac:dyDescent="0.25">
      <c r="A9" s="6"/>
      <c r="B9" s="11" t="s">
        <v>10</v>
      </c>
      <c r="C9" s="6"/>
      <c r="D9" s="6"/>
      <c r="E9" s="6"/>
      <c r="F9" s="4"/>
    </row>
    <row r="10" spans="1:6" s="1" customFormat="1" ht="15.75" x14ac:dyDescent="0.25">
      <c r="A10" s="6">
        <v>1</v>
      </c>
      <c r="B10" s="6" t="s">
        <v>27</v>
      </c>
      <c r="C10" s="6" t="s">
        <v>12</v>
      </c>
      <c r="D10" s="6">
        <f>0.06+0.08</f>
        <v>0.14000000000000001</v>
      </c>
      <c r="E10" s="6">
        <f>576.47+629.02</f>
        <v>1205.49</v>
      </c>
      <c r="F10" s="4"/>
    </row>
    <row r="11" spans="1:6" ht="15.75" x14ac:dyDescent="0.25">
      <c r="A11" s="7">
        <v>2</v>
      </c>
      <c r="B11" s="8" t="s">
        <v>8</v>
      </c>
      <c r="C11" s="8" t="s">
        <v>12</v>
      </c>
      <c r="D11" s="7">
        <f>0.18+0.23+0.03+0.09+0.16+0.23+0.08+0.11</f>
        <v>1.1100000000000001</v>
      </c>
      <c r="E11" s="7">
        <f>2790.5+3565.64+465.08+1395.24+2451.89+12.45+3524.58+1213.1+1697.61</f>
        <v>17116.09</v>
      </c>
      <c r="F11" s="4"/>
    </row>
    <row r="12" spans="1:6" s="1" customFormat="1" ht="31.5" x14ac:dyDescent="0.25">
      <c r="A12" s="7">
        <v>3</v>
      </c>
      <c r="B12" s="8" t="s">
        <v>55</v>
      </c>
      <c r="C12" s="8" t="s">
        <v>12</v>
      </c>
      <c r="D12" s="7">
        <f>0.01</f>
        <v>0.01</v>
      </c>
      <c r="E12" s="7">
        <f>1768.98</f>
        <v>1768.98</v>
      </c>
      <c r="F12" s="4"/>
    </row>
    <row r="13" spans="1:6" s="1" customFormat="1" ht="31.5" x14ac:dyDescent="0.25">
      <c r="A13" s="7">
        <v>4</v>
      </c>
      <c r="B13" s="8" t="s">
        <v>28</v>
      </c>
      <c r="C13" s="8" t="s">
        <v>12</v>
      </c>
      <c r="D13" s="7">
        <f>0.03</f>
        <v>0.03</v>
      </c>
      <c r="E13" s="7">
        <f>1894.78</f>
        <v>1894.78</v>
      </c>
      <c r="F13" s="4"/>
    </row>
    <row r="14" spans="1:6" s="1" customFormat="1" ht="47.25" x14ac:dyDescent="0.25">
      <c r="A14" s="7">
        <v>5</v>
      </c>
      <c r="B14" s="8" t="s">
        <v>19</v>
      </c>
      <c r="C14" s="8" t="s">
        <v>20</v>
      </c>
      <c r="D14" s="7">
        <f>0.5</f>
        <v>0.5</v>
      </c>
      <c r="E14" s="7">
        <f>2183.07+2183.07+2183.07+2183.07+2183.07+2183.07+2121.25+2121.25+2065.6+9577.54+2065.6+2056.6</f>
        <v>33106.259999999995</v>
      </c>
      <c r="F14" s="4"/>
    </row>
    <row r="15" spans="1:6" s="1" customFormat="1" ht="47.25" x14ac:dyDescent="0.25">
      <c r="A15" s="6">
        <v>6</v>
      </c>
      <c r="B15" s="8" t="s">
        <v>29</v>
      </c>
      <c r="C15" s="8" t="s">
        <v>25</v>
      </c>
      <c r="D15" s="7">
        <v>24.07</v>
      </c>
      <c r="E15" s="7">
        <f>101588.5</f>
        <v>101588.5</v>
      </c>
      <c r="F15" s="4"/>
    </row>
    <row r="16" spans="1:6" s="1" customFormat="1" ht="47.25" x14ac:dyDescent="0.25">
      <c r="A16" s="7">
        <v>7</v>
      </c>
      <c r="B16" s="8" t="s">
        <v>30</v>
      </c>
      <c r="C16" s="8" t="s">
        <v>25</v>
      </c>
      <c r="D16" s="7">
        <f>3</f>
        <v>3</v>
      </c>
      <c r="E16" s="7">
        <f>12783.91</f>
        <v>12783.91</v>
      </c>
      <c r="F16" s="4"/>
    </row>
    <row r="17" spans="1:9" s="1" customFormat="1" ht="15.75" x14ac:dyDescent="0.25">
      <c r="A17" s="7">
        <v>8</v>
      </c>
      <c r="B17" s="8" t="s">
        <v>48</v>
      </c>
      <c r="C17" s="8" t="s">
        <v>12</v>
      </c>
      <c r="D17" s="7">
        <f>0.02</f>
        <v>0.02</v>
      </c>
      <c r="E17" s="7">
        <f>1321.13+8.6</f>
        <v>1329.73</v>
      </c>
      <c r="F17" s="4"/>
    </row>
    <row r="18" spans="1:9" s="1" customFormat="1" ht="78.75" x14ac:dyDescent="0.25">
      <c r="A18" s="7">
        <v>9</v>
      </c>
      <c r="B18" s="8" t="s">
        <v>23</v>
      </c>
      <c r="C18" s="8" t="s">
        <v>24</v>
      </c>
      <c r="D18" s="7">
        <f>5.457</f>
        <v>5.4569999999999999</v>
      </c>
      <c r="E18" s="7">
        <f>10122.14+10122.14+10122.14+10122.14+10122.14+10122.14+9835.51+9835.91+9577.54+9577.54</f>
        <v>99559.34</v>
      </c>
      <c r="F18" s="4"/>
    </row>
    <row r="19" spans="1:9" s="1" customFormat="1" ht="31.5" x14ac:dyDescent="0.25">
      <c r="A19" s="7">
        <v>10</v>
      </c>
      <c r="B19" s="8" t="s">
        <v>17</v>
      </c>
      <c r="C19" s="8" t="s">
        <v>18</v>
      </c>
      <c r="D19" s="7">
        <f>2.05</f>
        <v>2.0499999999999998</v>
      </c>
      <c r="E19" s="7">
        <f>57037.87+57037.87+57037.87+57037.87+57037.87+57037.87+55422.73+55422.73+53969.08+53969.08+53969.08</f>
        <v>614979.91999999993</v>
      </c>
      <c r="F19" s="4"/>
    </row>
    <row r="20" spans="1:9" s="1" customFormat="1" ht="47.25" x14ac:dyDescent="0.25">
      <c r="A20" s="6">
        <v>11</v>
      </c>
      <c r="B20" s="8" t="s">
        <v>26</v>
      </c>
      <c r="C20" s="8" t="s">
        <v>25</v>
      </c>
      <c r="D20" s="7">
        <f>0.15+0.3+0.24+0.24</f>
        <v>0.92999999999999994</v>
      </c>
      <c r="E20" s="7">
        <f>2313.03+4623.15+3512.48+4011.16</f>
        <v>14459.82</v>
      </c>
      <c r="F20" s="4"/>
    </row>
    <row r="21" spans="1:9" ht="15.75" x14ac:dyDescent="0.25">
      <c r="A21" s="7"/>
      <c r="B21" s="8"/>
      <c r="C21" s="8"/>
      <c r="D21" s="7"/>
      <c r="E21" s="9">
        <f>SUM(E10:E20)</f>
        <v>899792.81999999983</v>
      </c>
      <c r="F21" s="4"/>
      <c r="G21" s="14"/>
      <c r="I21" s="14"/>
    </row>
    <row r="22" spans="1:9" ht="15.75" x14ac:dyDescent="0.25">
      <c r="A22" s="7"/>
      <c r="B22" s="12" t="s">
        <v>11</v>
      </c>
      <c r="C22" s="8"/>
      <c r="D22" s="7"/>
      <c r="E22" s="7"/>
      <c r="F22" s="4"/>
    </row>
    <row r="23" spans="1:9" s="1" customFormat="1" ht="15.75" x14ac:dyDescent="0.25">
      <c r="A23" s="7">
        <v>1</v>
      </c>
      <c r="B23" s="8" t="s">
        <v>50</v>
      </c>
      <c r="C23" s="8" t="s">
        <v>12</v>
      </c>
      <c r="D23" s="7">
        <f>0.02+0.02</f>
        <v>0.04</v>
      </c>
      <c r="E23" s="7">
        <f>4709.98+4621.2</f>
        <v>9331.18</v>
      </c>
      <c r="F23" s="4"/>
    </row>
    <row r="24" spans="1:9" s="1" customFormat="1" ht="47.25" x14ac:dyDescent="0.25">
      <c r="A24" s="7">
        <v>2</v>
      </c>
      <c r="B24" s="8" t="s">
        <v>45</v>
      </c>
      <c r="C24" s="8" t="s">
        <v>25</v>
      </c>
      <c r="D24" s="7">
        <f>0.005</f>
        <v>5.0000000000000001E-3</v>
      </c>
      <c r="E24" s="7">
        <f>689.2</f>
        <v>689.2</v>
      </c>
      <c r="F24" s="4"/>
    </row>
    <row r="25" spans="1:9" s="1" customFormat="1" ht="31.5" x14ac:dyDescent="0.25">
      <c r="A25" s="7">
        <v>3</v>
      </c>
      <c r="B25" s="8" t="s">
        <v>49</v>
      </c>
      <c r="C25" s="8" t="s">
        <v>12</v>
      </c>
      <c r="D25" s="7">
        <f>0.02+0.03+0.1</f>
        <v>0.15000000000000002</v>
      </c>
      <c r="E25" s="7">
        <f>965.65+92.53+146.38+1448.45+292.76+471.79+4828.21+462.67+2358.96+4696.17+462.67+2358.96</f>
        <v>18585.2</v>
      </c>
      <c r="F25" s="4"/>
    </row>
    <row r="26" spans="1:9" s="1" customFormat="1" ht="31.5" x14ac:dyDescent="0.25">
      <c r="A26" s="7">
        <v>4</v>
      </c>
      <c r="B26" s="8" t="s">
        <v>40</v>
      </c>
      <c r="C26" s="8" t="s">
        <v>31</v>
      </c>
      <c r="D26" s="7">
        <f>1</f>
        <v>1</v>
      </c>
      <c r="E26" s="7">
        <f>3225.32</f>
        <v>3225.32</v>
      </c>
      <c r="F26" s="4"/>
    </row>
    <row r="27" spans="1:9" s="1" customFormat="1" ht="31.5" x14ac:dyDescent="0.25">
      <c r="A27" s="7">
        <v>5</v>
      </c>
      <c r="B27" s="8" t="s">
        <v>32</v>
      </c>
      <c r="C27" s="8" t="s">
        <v>31</v>
      </c>
      <c r="D27" s="7">
        <f>2</f>
        <v>2</v>
      </c>
      <c r="E27" s="7">
        <f>6807.38</f>
        <v>6807.38</v>
      </c>
      <c r="F27" s="4"/>
    </row>
    <row r="28" spans="1:9" s="1" customFormat="1" ht="31.5" x14ac:dyDescent="0.25">
      <c r="A28" s="7">
        <v>6</v>
      </c>
      <c r="B28" s="8" t="s">
        <v>46</v>
      </c>
      <c r="C28" s="8" t="s">
        <v>47</v>
      </c>
      <c r="D28" s="7">
        <f>1</f>
        <v>1</v>
      </c>
      <c r="E28" s="7">
        <f>1083.12</f>
        <v>1083.1199999999999</v>
      </c>
      <c r="F28" s="4"/>
    </row>
    <row r="29" spans="1:9" s="1" customFormat="1" ht="47.25" x14ac:dyDescent="0.25">
      <c r="A29" s="7">
        <v>7</v>
      </c>
      <c r="B29" s="8" t="s">
        <v>34</v>
      </c>
      <c r="C29" s="8" t="s">
        <v>35</v>
      </c>
      <c r="D29" s="7">
        <f>0.015</f>
        <v>1.4999999999999999E-2</v>
      </c>
      <c r="E29" s="7">
        <f>1919.23</f>
        <v>1919.23</v>
      </c>
      <c r="F29" s="4"/>
    </row>
    <row r="30" spans="1:9" s="1" customFormat="1" ht="31.5" x14ac:dyDescent="0.25">
      <c r="A30" s="7">
        <v>8</v>
      </c>
      <c r="B30" s="8" t="s">
        <v>36</v>
      </c>
      <c r="C30" s="8" t="s">
        <v>37</v>
      </c>
      <c r="D30" s="7">
        <f>0.01+0.01</f>
        <v>0.02</v>
      </c>
      <c r="E30" s="7">
        <f>353.75+353.75</f>
        <v>707.5</v>
      </c>
      <c r="F30" s="4"/>
    </row>
    <row r="31" spans="1:9" s="1" customFormat="1" ht="31.5" x14ac:dyDescent="0.25">
      <c r="A31" s="7">
        <v>9</v>
      </c>
      <c r="B31" s="8" t="s">
        <v>55</v>
      </c>
      <c r="C31" s="8" t="s">
        <v>12</v>
      </c>
      <c r="D31" s="7">
        <f>0.01</f>
        <v>0.01</v>
      </c>
      <c r="E31" s="7">
        <f>1656.74</f>
        <v>1656.74</v>
      </c>
      <c r="F31" s="4"/>
    </row>
    <row r="32" spans="1:9" s="1" customFormat="1" ht="31.5" x14ac:dyDescent="0.25">
      <c r="A32" s="7">
        <v>10</v>
      </c>
      <c r="B32" s="8" t="s">
        <v>41</v>
      </c>
      <c r="C32" s="8" t="s">
        <v>42</v>
      </c>
      <c r="D32" s="7">
        <f>1.3</f>
        <v>1.3</v>
      </c>
      <c r="E32" s="7">
        <v>6042.96</v>
      </c>
      <c r="F32" s="4"/>
    </row>
    <row r="33" spans="1:7" s="1" customFormat="1" ht="15.75" x14ac:dyDescent="0.25">
      <c r="A33" s="7">
        <v>11</v>
      </c>
      <c r="B33" s="8" t="s">
        <v>51</v>
      </c>
      <c r="C33" s="8" t="s">
        <v>52</v>
      </c>
      <c r="D33" s="7">
        <f>0.03</f>
        <v>0.03</v>
      </c>
      <c r="E33" s="7">
        <f>2831.02</f>
        <v>2831.02</v>
      </c>
      <c r="F33" s="4"/>
    </row>
    <row r="34" spans="1:7" s="1" customFormat="1" ht="31.5" x14ac:dyDescent="0.25">
      <c r="A34" s="7">
        <v>12</v>
      </c>
      <c r="B34" s="8" t="s">
        <v>53</v>
      </c>
      <c r="C34" s="8" t="s">
        <v>21</v>
      </c>
      <c r="D34" s="7">
        <f>1</f>
        <v>1</v>
      </c>
      <c r="E34" s="7">
        <f>1293.72+33000</f>
        <v>34293.72</v>
      </c>
      <c r="F34" s="4"/>
    </row>
    <row r="35" spans="1:7" s="1" customFormat="1" ht="63" x14ac:dyDescent="0.25">
      <c r="A35" s="7">
        <v>13</v>
      </c>
      <c r="B35" s="8" t="s">
        <v>54</v>
      </c>
      <c r="C35" s="8" t="s">
        <v>43</v>
      </c>
      <c r="D35" s="7">
        <f>6</f>
        <v>6</v>
      </c>
      <c r="E35" s="16">
        <f>22549.3</f>
        <v>22549.3</v>
      </c>
      <c r="F35" s="4"/>
    </row>
    <row r="36" spans="1:7" s="1" customFormat="1" ht="31.5" x14ac:dyDescent="0.25">
      <c r="A36" s="7">
        <v>14</v>
      </c>
      <c r="B36" s="8" t="s">
        <v>28</v>
      </c>
      <c r="C36" s="8" t="s">
        <v>12</v>
      </c>
      <c r="D36" s="7">
        <f>0.05+0.01+0.15</f>
        <v>0.21</v>
      </c>
      <c r="E36" s="7">
        <f>8963.2+660.23+9687.84</f>
        <v>19311.27</v>
      </c>
      <c r="F36" s="4"/>
    </row>
    <row r="37" spans="1:7" s="1" customFormat="1" ht="31.5" x14ac:dyDescent="0.25">
      <c r="A37" s="7">
        <v>15</v>
      </c>
      <c r="B37" s="8" t="s">
        <v>38</v>
      </c>
      <c r="C37" s="8" t="s">
        <v>39</v>
      </c>
      <c r="D37" s="7">
        <f>20+40</f>
        <v>60</v>
      </c>
      <c r="E37" s="7">
        <f>17552.2+35104.4</f>
        <v>52656.600000000006</v>
      </c>
      <c r="F37" s="4"/>
    </row>
    <row r="38" spans="1:7" s="1" customFormat="1" ht="31.5" x14ac:dyDescent="0.25">
      <c r="A38" s="7">
        <v>16</v>
      </c>
      <c r="B38" s="8" t="s">
        <v>56</v>
      </c>
      <c r="C38" s="8" t="s">
        <v>57</v>
      </c>
      <c r="D38" s="7">
        <v>190</v>
      </c>
      <c r="E38" s="7">
        <f>2770.2</f>
        <v>2770.2</v>
      </c>
      <c r="F38" s="4"/>
    </row>
    <row r="39" spans="1:7" s="1" customFormat="1" ht="15.75" x14ac:dyDescent="0.25">
      <c r="A39" s="7"/>
      <c r="B39" s="8"/>
      <c r="C39" s="8"/>
      <c r="D39" s="7"/>
      <c r="E39" s="13">
        <f>SUM(E23:E38)</f>
        <v>184459.94000000003</v>
      </c>
      <c r="F39" s="4"/>
      <c r="G39" s="14"/>
    </row>
    <row r="40" spans="1:7" ht="15.75" x14ac:dyDescent="0.25">
      <c r="A40" s="7"/>
      <c r="B40" s="8" t="s">
        <v>9</v>
      </c>
      <c r="C40" s="7"/>
      <c r="D40" s="7"/>
      <c r="E40" s="9">
        <f>E21+E39</f>
        <v>1084252.7599999998</v>
      </c>
      <c r="F40" s="4"/>
      <c r="G40" s="14"/>
    </row>
    <row r="41" spans="1:7" ht="15.75" x14ac:dyDescent="0.25">
      <c r="A41" s="7"/>
      <c r="B41" s="8"/>
      <c r="C41" s="7"/>
      <c r="D41" s="7"/>
      <c r="E41" s="7"/>
      <c r="F41" s="4"/>
    </row>
    <row r="42" spans="1:7" ht="15.75" x14ac:dyDescent="0.25">
      <c r="A42" s="10"/>
      <c r="B42" s="10"/>
      <c r="C42" s="10"/>
      <c r="D42" s="10"/>
      <c r="E42" s="10"/>
      <c r="F42" s="4"/>
    </row>
    <row r="43" spans="1:7" ht="15.75" x14ac:dyDescent="0.25">
      <c r="A43" s="10"/>
      <c r="B43" s="10" t="s">
        <v>13</v>
      </c>
      <c r="C43" s="10" t="s">
        <v>14</v>
      </c>
      <c r="D43" s="10"/>
      <c r="E43" s="10"/>
      <c r="F43" s="1"/>
    </row>
    <row r="44" spans="1:7" x14ac:dyDescent="0.25">
      <c r="A44" s="2"/>
      <c r="B44" s="2"/>
      <c r="C44" s="2"/>
      <c r="D44" s="2"/>
      <c r="E44" s="2"/>
      <c r="F44" s="1"/>
    </row>
    <row r="45" spans="1:7" x14ac:dyDescent="0.25">
      <c r="A45" s="2"/>
      <c r="B45" s="2"/>
      <c r="C45" s="2"/>
      <c r="D45" s="2"/>
      <c r="E45" s="2"/>
      <c r="F45" s="1"/>
    </row>
    <row r="46" spans="1:7" x14ac:dyDescent="0.25">
      <c r="A46" s="2"/>
      <c r="B46" s="2" t="s">
        <v>15</v>
      </c>
      <c r="C46" s="2"/>
      <c r="D46" s="2"/>
      <c r="E46" s="2"/>
      <c r="F46" s="1"/>
    </row>
    <row r="47" spans="1:7" x14ac:dyDescent="0.25">
      <c r="A47" s="2"/>
      <c r="B47" s="2"/>
      <c r="C47" s="2"/>
      <c r="D47" s="2"/>
      <c r="E47" s="2"/>
      <c r="F47" s="14"/>
      <c r="G47" s="14"/>
    </row>
    <row r="48" spans="1:7" x14ac:dyDescent="0.25">
      <c r="A48" s="2"/>
      <c r="B48" s="2"/>
      <c r="C48" s="2"/>
      <c r="D48" s="2"/>
      <c r="E48" s="2"/>
      <c r="F48" s="14"/>
      <c r="G48" s="14"/>
    </row>
    <row r="49" spans="1:7" x14ac:dyDescent="0.25">
      <c r="A49" s="2"/>
      <c r="B49" s="2"/>
      <c r="C49" s="2"/>
      <c r="D49" s="2"/>
      <c r="E49" s="15"/>
      <c r="F49" s="14"/>
    </row>
    <row r="50" spans="1:7" x14ac:dyDescent="0.25">
      <c r="A50" s="2"/>
      <c r="B50" s="2"/>
      <c r="C50" s="2"/>
      <c r="D50" s="2"/>
      <c r="E50" s="15"/>
      <c r="G50" s="14"/>
    </row>
    <row r="51" spans="1:7" x14ac:dyDescent="0.25">
      <c r="A51" s="2"/>
      <c r="B51" s="2"/>
      <c r="C51" s="2"/>
      <c r="D51" s="2"/>
      <c r="E51" s="2"/>
    </row>
    <row r="52" spans="1:7" x14ac:dyDescent="0.25">
      <c r="A52" s="2"/>
      <c r="B52" s="2"/>
      <c r="C52" s="2"/>
      <c r="D52" s="2"/>
      <c r="E52" s="2"/>
      <c r="F52" t="s">
        <v>22</v>
      </c>
    </row>
    <row r="53" spans="1:7" x14ac:dyDescent="0.25">
      <c r="A53" s="2"/>
      <c r="B53" s="2"/>
      <c r="C53" s="2"/>
      <c r="D53" s="2"/>
      <c r="E53" s="2"/>
    </row>
    <row r="54" spans="1:7" x14ac:dyDescent="0.25">
      <c r="A54" s="2"/>
      <c r="B54" s="2"/>
      <c r="C54" s="2"/>
      <c r="D54" s="2"/>
      <c r="E54" s="2"/>
    </row>
    <row r="55" spans="1:7" x14ac:dyDescent="0.25">
      <c r="A55" s="2"/>
      <c r="B55" s="2"/>
      <c r="C55" s="2"/>
      <c r="D55" s="2"/>
      <c r="E55" s="2"/>
    </row>
    <row r="56" spans="1:7" x14ac:dyDescent="0.25">
      <c r="A56" s="2"/>
      <c r="B56" s="2"/>
      <c r="C56" s="2"/>
      <c r="D56" s="2"/>
      <c r="E56" s="2"/>
    </row>
    <row r="57" spans="1:7" x14ac:dyDescent="0.25">
      <c r="A57" s="2"/>
      <c r="B57" s="2"/>
      <c r="C57" s="2"/>
      <c r="D57" s="2"/>
      <c r="E57" s="2"/>
    </row>
    <row r="58" spans="1:7" x14ac:dyDescent="0.25">
      <c r="A58" s="2"/>
      <c r="B58" s="2"/>
      <c r="C58" s="2"/>
      <c r="D58" s="2"/>
      <c r="E58" s="2"/>
    </row>
    <row r="59" spans="1:7" x14ac:dyDescent="0.25">
      <c r="A59" s="2"/>
      <c r="B59" s="2"/>
      <c r="C59" s="2"/>
      <c r="D59" s="2"/>
      <c r="E59" s="2"/>
    </row>
    <row r="60" spans="1:7" x14ac:dyDescent="0.25">
      <c r="A60" s="2"/>
      <c r="B60" s="2"/>
      <c r="C60" s="2"/>
      <c r="D60" s="2"/>
      <c r="E60" s="2"/>
    </row>
    <row r="61" spans="1:7" x14ac:dyDescent="0.25">
      <c r="A61" s="2"/>
      <c r="B61" s="2"/>
      <c r="C61" s="2"/>
      <c r="D61" s="2"/>
      <c r="E61" s="2"/>
    </row>
  </sheetData>
  <pageMargins left="0.78740157480314965" right="0.31496062992125984" top="0.35433070866141736" bottom="0.35433070866141736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1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2018-02-02T05:15:00Z</cp:lastPrinted>
  <dcterms:created xsi:type="dcterms:W3CDTF">2016-09-29T06:37:31Z</dcterms:created>
  <dcterms:modified xsi:type="dcterms:W3CDTF">2018-02-21T08:54:13Z</dcterms:modified>
</cp:coreProperties>
</file>