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69" i="1" l="1"/>
  <c r="E68" i="1"/>
  <c r="E32" i="1" l="1"/>
  <c r="E22" i="1" l="1"/>
  <c r="E59" i="1"/>
  <c r="D59" i="1"/>
  <c r="E57" i="1"/>
  <c r="D57" i="1"/>
  <c r="E64" i="1"/>
  <c r="D64" i="1"/>
  <c r="D13" i="1"/>
  <c r="E11" i="1"/>
  <c r="D11" i="1"/>
  <c r="E26" i="1"/>
  <c r="D26" i="1"/>
  <c r="D22" i="1"/>
  <c r="E65" i="1"/>
  <c r="D65" i="1"/>
  <c r="E58" i="1"/>
  <c r="D58" i="1"/>
  <c r="E51" i="1"/>
  <c r="D51" i="1"/>
  <c r="E50" i="1"/>
  <c r="D50" i="1"/>
  <c r="E49" i="1"/>
  <c r="D49" i="1"/>
  <c r="E48" i="1"/>
  <c r="D48" i="1"/>
  <c r="E46" i="1"/>
  <c r="D46" i="1"/>
  <c r="E45" i="1"/>
  <c r="D45" i="1"/>
  <c r="E47" i="1"/>
  <c r="D47" i="1"/>
  <c r="E44" i="1"/>
  <c r="D44" i="1"/>
  <c r="E42" i="1"/>
  <c r="D42" i="1"/>
  <c r="E43" i="1"/>
  <c r="D43" i="1"/>
  <c r="E41" i="1"/>
  <c r="D41" i="1"/>
  <c r="E39" i="1"/>
  <c r="D39" i="1"/>
  <c r="E15" i="1"/>
  <c r="E12" i="1"/>
  <c r="D12" i="1"/>
  <c r="E21" i="1"/>
  <c r="E24" i="1"/>
  <c r="D24" i="1"/>
  <c r="E20" i="1"/>
  <c r="E37" i="1"/>
  <c r="D37" i="1"/>
  <c r="E36" i="1"/>
  <c r="D36" i="1"/>
  <c r="E35" i="1"/>
  <c r="D35" i="1"/>
  <c r="E33" i="1"/>
  <c r="D33" i="1"/>
  <c r="D32" i="1"/>
  <c r="E14" i="1"/>
  <c r="D14" i="1"/>
  <c r="E13" i="1"/>
  <c r="E55" i="1"/>
  <c r="D55" i="1"/>
  <c r="E66" i="1"/>
  <c r="E61" i="1"/>
  <c r="D61" i="1"/>
  <c r="E60" i="1"/>
  <c r="D60" i="1"/>
  <c r="E18" i="1"/>
  <c r="D18" i="1"/>
  <c r="E17" i="1"/>
  <c r="D17" i="1"/>
  <c r="E16" i="1"/>
  <c r="D16" i="1"/>
  <c r="E31" i="1"/>
  <c r="D31" i="1"/>
  <c r="E38" i="1"/>
  <c r="D38" i="1"/>
  <c r="E30" i="1"/>
  <c r="D30" i="1"/>
  <c r="E27" i="1"/>
  <c r="D27" i="1"/>
  <c r="E10" i="1"/>
  <c r="D10" i="1"/>
  <c r="E56" i="1"/>
  <c r="D56" i="1"/>
  <c r="E19" i="1"/>
  <c r="D19" i="1"/>
  <c r="E63" i="1"/>
  <c r="D63" i="1"/>
  <c r="E54" i="1"/>
  <c r="D54" i="1"/>
  <c r="E53" i="1"/>
  <c r="D53" i="1"/>
  <c r="E52" i="1"/>
  <c r="D52" i="1"/>
  <c r="E40" i="1"/>
  <c r="D40" i="1"/>
  <c r="E34" i="1"/>
  <c r="D34" i="1"/>
  <c r="E25" i="1"/>
  <c r="D25" i="1"/>
  <c r="E67" i="1"/>
  <c r="D67" i="1"/>
  <c r="D15" i="1" l="1"/>
  <c r="D21" i="1"/>
  <c r="E23" i="1"/>
  <c r="E28" i="1" s="1"/>
  <c r="D23" i="1"/>
  <c r="D20" i="1"/>
  <c r="E70" i="1" l="1"/>
</calcChain>
</file>

<file path=xl/sharedStrings.xml><?xml version="1.0" encoding="utf-8"?>
<sst xmlns="http://schemas.openxmlformats.org/spreadsheetml/2006/main" count="133" uniqueCount="102">
  <si>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</si>
  <si>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</si>
  <si>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</si>
  <si>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</si>
  <si>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</si>
  <si>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</si>
  <si>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</si>
  <si>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</si>
  <si>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</si>
  <si>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</si>
  <si>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</si>
  <si>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</si>
  <si>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</si>
  <si>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100м2 окрашиваемой поверхности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</si>
  <si>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</si>
  <si>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</si>
  <si>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</si>
  <si>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</si>
  <si>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</si>
  <si>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</si>
  <si>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</si>
  <si>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</si>
  <si>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шт</t>
  </si>
  <si>
    <t>100м2 покрытия</t>
  </si>
  <si>
    <t>Улучшенная масляная окраска ранее окрашенных дверей  за два раза с расчисткой старой краски до 10%</t>
  </si>
  <si>
    <t>,</t>
  </si>
  <si>
    <t>Окрашивание водоэмульсионными составами поверхностей потолков,ранее окрашенных водоэмульсионной краской с расчисткой старой краски до 35%</t>
  </si>
  <si>
    <t>Окраска масляными составами ранее окрашенных больших металлических поверхностей(кроме крыш) за 2 раза</t>
  </si>
  <si>
    <t>Окраска масляными составами торцов лестничных маршей</t>
  </si>
  <si>
    <t>Осмотр системы центрального отопления</t>
  </si>
  <si>
    <t>1000м2 осматриваемых помещений</t>
  </si>
  <si>
    <t>100м трубопровода</t>
  </si>
  <si>
    <t>Очистка канализационной сети внутренней</t>
  </si>
  <si>
    <t>Смена ламп люминесцентных</t>
  </si>
  <si>
    <t>Смена светильников со светодиодными лампами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</si>
  <si>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</si>
  <si>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</si>
  <si>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1шт.</t>
  </si>
  <si>
    <t>1 врезка</t>
  </si>
  <si>
    <t>Врезка в действующие внутренние сети трубопроводов диам.32мм</t>
  </si>
  <si>
    <t>100м примыканий</t>
  </si>
  <si>
    <t>Устройство примыканий кровель из наплавляемых материалов к стенам и парапетам высотой до 600мм без фартуков</t>
  </si>
  <si>
    <t>Улучшенная окраска масляными составами по штукатурке стен(сапожок)</t>
  </si>
  <si>
    <t>Окраска масляными составами ранее окрашенных поверхностей труб стальных за 2 раза</t>
  </si>
  <si>
    <t>имущества МКД, выполненных за 2017  года на жилом доме № 7</t>
  </si>
  <si>
    <t xml:space="preserve">                                        по улице Заречная</t>
  </si>
  <si>
    <t>Смена дверных приборов пружины</t>
  </si>
  <si>
    <t>100шт приб.</t>
  </si>
  <si>
    <t>Сверление вертикальных отверстий в металлических дверях глубиной 200мм</t>
  </si>
  <si>
    <t>100 отверстий</t>
  </si>
  <si>
    <t>Смена дверных приборов ручки-скобы</t>
  </si>
  <si>
    <t>100 шт приб.</t>
  </si>
  <si>
    <t>Водоотлив из подвала электрическими насосами</t>
  </si>
  <si>
    <t>100м3 воды</t>
  </si>
  <si>
    <t>Установка рассеивателей</t>
  </si>
  <si>
    <t>100м  трубопровода</t>
  </si>
  <si>
    <t>Смена сгонов у трубопроводов диам. 32мм</t>
  </si>
  <si>
    <t>100 сгонов</t>
  </si>
  <si>
    <t>Окрашивание водоэмульсионными составами поверхностей стен,ранее окрашенных водоэмульсионной краской с расчисткой старой краски до 35%(от панели до потолка)</t>
  </si>
  <si>
    <t>Окрашивание водоэмульсионными составами поверхностей стен,ранее окрашенных водоэмульсионной краской с расчисткой старой краски до 35%(панель)</t>
  </si>
  <si>
    <t>Улучшенная масляная окраска ранее окрашенных окон за  два раза с расчисткой старой краски до 10%</t>
  </si>
  <si>
    <t>Окраска масляными составами ранее окрашенных металлических оконных переплетов,санитарно-технических приборов и других металлических поверхностей площадью до 0,25м2 за 1  раз (электрические щитки)</t>
  </si>
  <si>
    <t>Услуги трактора, экскаватора-погрузчика, погрузка и вывоз снега со складированием</t>
  </si>
  <si>
    <t>м3</t>
  </si>
  <si>
    <t>Ремонт групповых щитков на лестничной клетке со сменой автоматов</t>
  </si>
  <si>
    <t>100шт.</t>
  </si>
  <si>
    <t>Врезка в действующие внутренние сети трубопроводов диам.25мм</t>
  </si>
  <si>
    <t>Врезка в действующие внутренние сети трубопроводов диам.40мм</t>
  </si>
  <si>
    <t xml:space="preserve">Ремонт и восстановление герметизации стыков шириной панельного шва 30мм наружных стеновых панелей </t>
  </si>
  <si>
    <t>100м восстановленной герметизации стыков</t>
  </si>
  <si>
    <t>Гидравлическое испытание трубопроводов систем отопления диам.до 200мм</t>
  </si>
  <si>
    <t>Подготовка стандартных посадочных мест для кустарников</t>
  </si>
  <si>
    <t>10ям</t>
  </si>
  <si>
    <t>Устройство подстилающих песчаных слоев</t>
  </si>
  <si>
    <t>1м3 подстилающего слоя</t>
  </si>
  <si>
    <t>Смена дверных приборов замки врезные</t>
  </si>
  <si>
    <t>Смена задвижек диам. 80мм</t>
  </si>
  <si>
    <t>Смена внутренних трубопроводов из стальных труб диам. 80мм</t>
  </si>
  <si>
    <t xml:space="preserve">                                                                                                                                                           </t>
  </si>
  <si>
    <t>Очистка канализационной сети дворовой</t>
  </si>
  <si>
    <t>Изготовление и установка откидного пандуса</t>
  </si>
  <si>
    <t>Косметический ремонт подъезда №6</t>
  </si>
  <si>
    <t>Смена стекол толщиной 4-6мм</t>
  </si>
  <si>
    <t>100м2 остекления</t>
  </si>
  <si>
    <t>Врезка в действующие внутренние сети ГВС трубопроводов диам.20 мм</t>
  </si>
  <si>
    <t>Смена сгонов у трубопроводов диам. 20 мм</t>
  </si>
  <si>
    <t>Огрунтовка ранее окрашенных фасадов под окраску перхлорвиниловыми красками простых с земли и лесов</t>
  </si>
  <si>
    <t>100м2 обработанной поврехности</t>
  </si>
  <si>
    <t>Улчучшенная масляная окраска ранее окрашенных фасадов с расчисткой старой краски до 35% с земли и лесов</t>
  </si>
  <si>
    <t>Короба пластмассовые шириной до 40мм</t>
  </si>
  <si>
    <t>100м</t>
  </si>
  <si>
    <t>Установка шайб диаметром трубопроводов до 100мм</t>
  </si>
  <si>
    <t>100 заглушек</t>
  </si>
  <si>
    <t>Прокладка трубопроводовГВС,ХВС из напорных полипропиленовых труб диам. 32мм</t>
  </si>
  <si>
    <t>Смена существующих рулонных кровель на покрытия из наплавляемых рулонных материалов в один слой</t>
  </si>
  <si>
    <t>Смена  шаровых кранов ГВС,ЦО диам.15,25,32,40 мм</t>
  </si>
  <si>
    <t>Врезка в действующие внутренние сети трубопроводов ГВС диам.15мм</t>
  </si>
  <si>
    <t>Ящики почтовые 6-ти секционные</t>
  </si>
  <si>
    <t>шт.</t>
  </si>
  <si>
    <t>Прокладка трубопроводов ЦО из напорных полипропиленовых труб диам. 25мм</t>
  </si>
  <si>
    <t>Механизированная уборка снега на придомовой территории</t>
  </si>
  <si>
    <t>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</si>
</sst>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67" workbookViewId="0">
      <selection activeCell="A76" sqref="A1:E7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44</v>
      </c>
      <c r="C4" s="3"/>
      <c r="D4" s="3"/>
      <c r="E4" s="3"/>
      <c r="F4" s="1"/>
    </row>
    <row r="5" spans="1:6" ht="15.75" x14ac:dyDescent="0.25">
      <c r="A5" s="4"/>
      <c r="B5" s="3" t="s">
        <v>45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33</v>
      </c>
      <c r="C10" s="6" t="s">
        <v>12</v>
      </c>
      <c r="D10" s="6">
        <f>0.02</f>
        <v>0.02</v>
      </c>
      <c r="E10" s="6">
        <f>192.15</f>
        <v>192.15</v>
      </c>
      <c r="F10" s="4"/>
    </row>
    <row r="11" spans="1:6" ht="15.75" x14ac:dyDescent="0.25">
      <c r="A11" s="7">
        <v>2</v>
      </c>
      <c r="B11" s="8" t="s">
        <v>8</v>
      </c>
      <c r="C11" s="8" t="s">
        <v>12</v>
      </c>
      <c r="D11" s="7">
        <f>0.05+0.26+0.12+0.08+0.1+0.22+0.18+0.25+0.12+0.15+0.13</f>
        <v>1.6599999999999997</v>
      </c>
      <c r="E11" s="7">
        <f>775.13+4030.71+1860.34+1240.22+1550.28+3371.35+2758.38+89.85+3831.07+1819.64+2274.55+240.68+2006.25</f>
        <v>25848.45</v>
      </c>
      <c r="F11" s="4"/>
    </row>
    <row r="12" spans="1:6" s="1" customFormat="1" ht="15.75" x14ac:dyDescent="0.25">
      <c r="A12" s="7">
        <v>3</v>
      </c>
      <c r="B12" s="8" t="s">
        <v>54</v>
      </c>
      <c r="C12" s="8" t="s">
        <v>22</v>
      </c>
      <c r="D12" s="7">
        <f>3+9</f>
        <v>12</v>
      </c>
      <c r="E12" s="7">
        <f>1122.4+3429.56</f>
        <v>4551.96</v>
      </c>
      <c r="F12" s="4"/>
    </row>
    <row r="13" spans="1:6" s="1" customFormat="1" ht="31.5" x14ac:dyDescent="0.25">
      <c r="A13" s="7">
        <v>4</v>
      </c>
      <c r="B13" s="8" t="s">
        <v>34</v>
      </c>
      <c r="C13" s="8" t="s">
        <v>12</v>
      </c>
      <c r="D13" s="7">
        <f>0.01+0.01+0.01</f>
        <v>0.03</v>
      </c>
      <c r="E13" s="7">
        <f>631.6+631.6+645.87</f>
        <v>1909.0700000000002</v>
      </c>
      <c r="F13" s="4"/>
    </row>
    <row r="14" spans="1:6" s="1" customFormat="1" ht="31.5" x14ac:dyDescent="0.25">
      <c r="A14" s="7">
        <v>5</v>
      </c>
      <c r="B14" s="8" t="s">
        <v>64</v>
      </c>
      <c r="C14" s="8" t="s">
        <v>65</v>
      </c>
      <c r="D14" s="7">
        <f>0.01</f>
        <v>0.01</v>
      </c>
      <c r="E14" s="7">
        <f>2337.11+890.22</f>
        <v>3227.33</v>
      </c>
      <c r="F14" s="4"/>
    </row>
    <row r="15" spans="1:6" s="1" customFormat="1" ht="47.25" x14ac:dyDescent="0.25">
      <c r="A15" s="6">
        <v>6</v>
      </c>
      <c r="B15" s="8" t="s">
        <v>20</v>
      </c>
      <c r="C15" s="8" t="s">
        <v>21</v>
      </c>
      <c r="D15" s="7">
        <f>0.9</f>
        <v>0.9</v>
      </c>
      <c r="E15" s="7">
        <f>3929.51+3929.51+3929.51+3929.51+3929.51+3929.51+3818.25+3818.25+3718.11+3718.11+3718.11</f>
        <v>42367.890000000007</v>
      </c>
      <c r="F15" s="4"/>
    </row>
    <row r="16" spans="1:6" s="1" customFormat="1" ht="47.25" x14ac:dyDescent="0.25">
      <c r="A16" s="7">
        <v>7</v>
      </c>
      <c r="B16" s="8" t="s">
        <v>35</v>
      </c>
      <c r="C16" s="8" t="s">
        <v>31</v>
      </c>
      <c r="D16" s="7">
        <f>92.7</f>
        <v>92.7</v>
      </c>
      <c r="E16" s="7">
        <f>391244.43</f>
        <v>391244.43</v>
      </c>
      <c r="F16" s="4"/>
    </row>
    <row r="17" spans="1:6" s="1" customFormat="1" ht="47.25" x14ac:dyDescent="0.25">
      <c r="A17" s="7">
        <v>8</v>
      </c>
      <c r="B17" s="8" t="s">
        <v>36</v>
      </c>
      <c r="C17" s="8" t="s">
        <v>31</v>
      </c>
      <c r="D17" s="7">
        <f>6.27</f>
        <v>6.27</v>
      </c>
      <c r="E17" s="7">
        <f>26718.36</f>
        <v>26718.36</v>
      </c>
      <c r="F17" s="4"/>
    </row>
    <row r="18" spans="1:6" s="1" customFormat="1" ht="47.25" x14ac:dyDescent="0.25">
      <c r="A18" s="7">
        <v>9</v>
      </c>
      <c r="B18" s="8" t="s">
        <v>70</v>
      </c>
      <c r="C18" s="8" t="s">
        <v>31</v>
      </c>
      <c r="D18" s="7">
        <f>0.1</f>
        <v>0.1</v>
      </c>
      <c r="E18" s="7">
        <f>444.33</f>
        <v>444.33</v>
      </c>
      <c r="F18" s="4"/>
    </row>
    <row r="19" spans="1:6" s="1" customFormat="1" ht="31.5" x14ac:dyDescent="0.25">
      <c r="A19" s="7">
        <v>10</v>
      </c>
      <c r="B19" s="8" t="s">
        <v>91</v>
      </c>
      <c r="C19" s="8" t="s">
        <v>92</v>
      </c>
      <c r="D19" s="7">
        <f>0.05</f>
        <v>0.05</v>
      </c>
      <c r="E19" s="7">
        <f>3302.86</f>
        <v>3302.86</v>
      </c>
      <c r="F19" s="4"/>
    </row>
    <row r="20" spans="1:6" s="1" customFormat="1" ht="78.75" x14ac:dyDescent="0.25">
      <c r="A20" s="6">
        <v>11</v>
      </c>
      <c r="B20" s="8" t="s">
        <v>29</v>
      </c>
      <c r="C20" s="8" t="s">
        <v>30</v>
      </c>
      <c r="D20" s="7">
        <f>6.336</f>
        <v>6.3360000000000003</v>
      </c>
      <c r="E20" s="7">
        <f>11752.59+11752.59+11752.59+11752.59+11752.59+11752.59+11419.79+11419.79+11120.26+11120.26+11120.26</f>
        <v>126715.89999999998</v>
      </c>
      <c r="F20" s="4"/>
    </row>
    <row r="21" spans="1:6" s="1" customFormat="1" ht="31.5" x14ac:dyDescent="0.25">
      <c r="A21" s="7">
        <v>12</v>
      </c>
      <c r="B21" s="8" t="s">
        <v>18</v>
      </c>
      <c r="C21" s="8" t="s">
        <v>19</v>
      </c>
      <c r="D21" s="7">
        <f>3.6</f>
        <v>3.6</v>
      </c>
      <c r="E21" s="7">
        <f>97327.7+97327.7+97327.7+97327.7+97327.7+97327.7+97327.7+97327.7+94774.97+94774.97+94774.97</f>
        <v>1062946.5099999998</v>
      </c>
      <c r="F21" s="4"/>
    </row>
    <row r="22" spans="1:6" s="1" customFormat="1" ht="47.25" x14ac:dyDescent="0.25">
      <c r="A22" s="7">
        <v>13</v>
      </c>
      <c r="B22" s="8" t="s">
        <v>32</v>
      </c>
      <c r="C22" s="8" t="s">
        <v>31</v>
      </c>
      <c r="D22" s="7">
        <f>0.48+0.46+0.5+0.28+0.6+0.12+0.36+0.28+0.32+0.24</f>
        <v>3.6399999999999997</v>
      </c>
      <c r="E22" s="7">
        <f>7401.7+7401.7+7088.8+7705.25+4314.94+8987.49+1797.49+5392.5+4097.9+4683.31+4011.16</f>
        <v>62882.239999999991</v>
      </c>
      <c r="F22" s="4"/>
    </row>
    <row r="23" spans="1:6" s="1" customFormat="1" ht="47.25" x14ac:dyDescent="0.25">
      <c r="A23" s="7">
        <v>14</v>
      </c>
      <c r="B23" s="8" t="s">
        <v>79</v>
      </c>
      <c r="C23" s="8" t="s">
        <v>31</v>
      </c>
      <c r="D23" s="7">
        <f>0.38</f>
        <v>0.38</v>
      </c>
      <c r="E23" s="7">
        <f>18847.82</f>
        <v>18847.82</v>
      </c>
      <c r="F23" s="4"/>
    </row>
    <row r="24" spans="1:6" s="1" customFormat="1" ht="31.5" x14ac:dyDescent="0.25">
      <c r="A24" s="7">
        <v>15</v>
      </c>
      <c r="B24" s="8" t="s">
        <v>52</v>
      </c>
      <c r="C24" s="8" t="s">
        <v>53</v>
      </c>
      <c r="D24" s="7">
        <f>0.06+0.03+0.06</f>
        <v>0.15</v>
      </c>
      <c r="E24" s="7">
        <f>191.9+1949.49+181.91</f>
        <v>2323.2999999999997</v>
      </c>
      <c r="F24" s="4"/>
    </row>
    <row r="25" spans="1:6" s="1" customFormat="1" ht="47.25" x14ac:dyDescent="0.25">
      <c r="A25" s="6">
        <v>16</v>
      </c>
      <c r="B25" s="8" t="s">
        <v>82</v>
      </c>
      <c r="C25" s="8" t="s">
        <v>83</v>
      </c>
      <c r="D25" s="7">
        <f>0.012</f>
        <v>1.2E-2</v>
      </c>
      <c r="E25" s="7">
        <f>874.99</f>
        <v>874.99</v>
      </c>
      <c r="F25" s="4"/>
    </row>
    <row r="26" spans="1:6" s="1" customFormat="1" ht="31.5" x14ac:dyDescent="0.25">
      <c r="A26" s="7">
        <v>17</v>
      </c>
      <c r="B26" s="8" t="s">
        <v>46</v>
      </c>
      <c r="C26" s="8" t="s">
        <v>47</v>
      </c>
      <c r="D26" s="7">
        <f>0.01</f>
        <v>0.01</v>
      </c>
      <c r="E26" s="7">
        <f>271.24</f>
        <v>271.24</v>
      </c>
      <c r="F26" s="4"/>
    </row>
    <row r="27" spans="1:6" s="1" customFormat="1" ht="31.5" x14ac:dyDescent="0.25">
      <c r="A27" s="7">
        <v>18</v>
      </c>
      <c r="B27" s="8" t="s">
        <v>75</v>
      </c>
      <c r="C27" s="8" t="s">
        <v>47</v>
      </c>
      <c r="D27" s="7">
        <f>0.01+0.01</f>
        <v>0.02</v>
      </c>
      <c r="E27" s="7">
        <f>224.83+320+224.83</f>
        <v>769.66000000000008</v>
      </c>
      <c r="F27" s="4"/>
    </row>
    <row r="28" spans="1:6" ht="15.75" x14ac:dyDescent="0.25">
      <c r="A28" s="7"/>
      <c r="B28" s="8"/>
      <c r="C28" s="8"/>
      <c r="D28" s="7"/>
      <c r="E28" s="9">
        <f>SUM(E10:E27)</f>
        <v>1775438.4899999998</v>
      </c>
      <c r="F28" s="4"/>
    </row>
    <row r="29" spans="1:6" ht="15.75" x14ac:dyDescent="0.25">
      <c r="A29" s="7"/>
      <c r="B29" s="12" t="s">
        <v>11</v>
      </c>
      <c r="C29" s="8"/>
      <c r="D29" s="7"/>
      <c r="E29" s="7"/>
      <c r="F29" s="4"/>
    </row>
    <row r="30" spans="1:6" s="1" customFormat="1" ht="15.75" x14ac:dyDescent="0.25">
      <c r="A30" s="7">
        <v>1</v>
      </c>
      <c r="B30" s="8" t="s">
        <v>76</v>
      </c>
      <c r="C30" s="8" t="s">
        <v>12</v>
      </c>
      <c r="D30" s="7">
        <f>0.01</f>
        <v>0.01</v>
      </c>
      <c r="E30" s="7">
        <f>16123.19</f>
        <v>16123.19</v>
      </c>
      <c r="F30" s="4"/>
    </row>
    <row r="31" spans="1:6" s="1" customFormat="1" ht="47.25" x14ac:dyDescent="0.25">
      <c r="A31" s="7">
        <v>2</v>
      </c>
      <c r="B31" s="8" t="s">
        <v>77</v>
      </c>
      <c r="C31" s="8" t="s">
        <v>31</v>
      </c>
      <c r="D31" s="7">
        <f>0.03</f>
        <v>0.03</v>
      </c>
      <c r="E31" s="7">
        <f>5794.26</f>
        <v>5794.26</v>
      </c>
      <c r="F31" s="4"/>
    </row>
    <row r="32" spans="1:6" s="1" customFormat="1" ht="31.5" x14ac:dyDescent="0.25">
      <c r="A32" s="7">
        <v>3</v>
      </c>
      <c r="B32" s="8" t="s">
        <v>95</v>
      </c>
      <c r="C32" s="8" t="s">
        <v>65</v>
      </c>
      <c r="D32" s="7">
        <f>0.01+0.03+0.18+0.09+0.06</f>
        <v>0.37</v>
      </c>
      <c r="E32" s="7">
        <f>628.21+1726.05+13397.88+5438.61+2940.08+595.44+494.08+740.3-3685.27</f>
        <v>22275.38</v>
      </c>
      <c r="F32" s="4"/>
    </row>
    <row r="33" spans="1:6" s="1" customFormat="1" ht="31.5" x14ac:dyDescent="0.25">
      <c r="A33" s="7">
        <v>4</v>
      </c>
      <c r="B33" s="8" t="s">
        <v>96</v>
      </c>
      <c r="C33" s="8" t="s">
        <v>38</v>
      </c>
      <c r="D33" s="7">
        <f>2</f>
        <v>2</v>
      </c>
      <c r="E33" s="7">
        <f>6119.96</f>
        <v>6119.96</v>
      </c>
      <c r="F33" s="4"/>
    </row>
    <row r="34" spans="1:6" s="1" customFormat="1" ht="31.5" x14ac:dyDescent="0.25">
      <c r="A34" s="7">
        <v>5</v>
      </c>
      <c r="B34" s="8" t="s">
        <v>84</v>
      </c>
      <c r="C34" s="8" t="s">
        <v>38</v>
      </c>
      <c r="D34" s="7">
        <f>1</f>
        <v>1</v>
      </c>
      <c r="E34" s="7">
        <f>3268.37</f>
        <v>3268.37</v>
      </c>
      <c r="F34" s="4"/>
    </row>
    <row r="35" spans="1:6" s="1" customFormat="1" ht="31.5" x14ac:dyDescent="0.25">
      <c r="A35" s="7">
        <v>6</v>
      </c>
      <c r="B35" s="8" t="s">
        <v>66</v>
      </c>
      <c r="C35" s="8" t="s">
        <v>38</v>
      </c>
      <c r="D35" s="7">
        <f>2</f>
        <v>2</v>
      </c>
      <c r="E35" s="7">
        <f>6329.74</f>
        <v>6329.74</v>
      </c>
      <c r="F35" s="4"/>
    </row>
    <row r="36" spans="1:6" s="1" customFormat="1" ht="31.5" x14ac:dyDescent="0.25">
      <c r="A36" s="7">
        <v>7</v>
      </c>
      <c r="B36" s="8" t="s">
        <v>39</v>
      </c>
      <c r="C36" s="8" t="s">
        <v>38</v>
      </c>
      <c r="D36" s="7">
        <f>1</f>
        <v>1</v>
      </c>
      <c r="E36" s="7">
        <f>3244.37</f>
        <v>3244.37</v>
      </c>
      <c r="F36" s="4"/>
    </row>
    <row r="37" spans="1:6" s="1" customFormat="1" ht="31.5" x14ac:dyDescent="0.25">
      <c r="A37" s="7">
        <v>8</v>
      </c>
      <c r="B37" s="8" t="s">
        <v>67</v>
      </c>
      <c r="C37" s="8" t="s">
        <v>38</v>
      </c>
      <c r="D37" s="7">
        <f>1</f>
        <v>1</v>
      </c>
      <c r="E37" s="7">
        <f>3332.48</f>
        <v>3332.48</v>
      </c>
      <c r="F37" s="4"/>
    </row>
    <row r="38" spans="1:6" s="1" customFormat="1" ht="47.25" x14ac:dyDescent="0.25">
      <c r="A38" s="7">
        <v>9</v>
      </c>
      <c r="B38" s="8" t="s">
        <v>93</v>
      </c>
      <c r="C38" s="8" t="s">
        <v>55</v>
      </c>
      <c r="D38" s="7">
        <f>0.04+0.04+0.01</f>
        <v>0.09</v>
      </c>
      <c r="E38" s="7">
        <f>3742.66+3742.66+1218.88</f>
        <v>8704.2000000000007</v>
      </c>
      <c r="F38" s="4"/>
    </row>
    <row r="39" spans="1:6" s="1" customFormat="1" ht="47.25" x14ac:dyDescent="0.25">
      <c r="A39" s="7">
        <v>10</v>
      </c>
      <c r="B39" s="8" t="s">
        <v>99</v>
      </c>
      <c r="C39" s="8" t="s">
        <v>55</v>
      </c>
      <c r="D39" s="7">
        <f>0.005</f>
        <v>5.0000000000000001E-3</v>
      </c>
      <c r="E39" s="7">
        <f>391.57</f>
        <v>391.57</v>
      </c>
      <c r="F39" s="4"/>
    </row>
    <row r="40" spans="1:6" s="1" customFormat="1" ht="31.5" x14ac:dyDescent="0.25">
      <c r="A40" s="7">
        <v>11</v>
      </c>
      <c r="B40" s="8" t="s">
        <v>85</v>
      </c>
      <c r="C40" s="8" t="s">
        <v>57</v>
      </c>
      <c r="D40" s="7">
        <f>0.01</f>
        <v>0.01</v>
      </c>
      <c r="E40" s="7">
        <f>212.26</f>
        <v>212.26</v>
      </c>
      <c r="F40" s="4"/>
    </row>
    <row r="41" spans="1:6" s="1" customFormat="1" ht="31.5" x14ac:dyDescent="0.25">
      <c r="A41" s="7">
        <v>12</v>
      </c>
      <c r="B41" s="8" t="s">
        <v>56</v>
      </c>
      <c r="C41" s="8" t="s">
        <v>57</v>
      </c>
      <c r="D41" s="7">
        <f>0.01</f>
        <v>0.01</v>
      </c>
      <c r="E41" s="7">
        <f>348.56</f>
        <v>348.56</v>
      </c>
      <c r="F41" s="4"/>
    </row>
    <row r="42" spans="1:6" s="1" customFormat="1" ht="78.75" x14ac:dyDescent="0.25">
      <c r="A42" s="7">
        <v>13</v>
      </c>
      <c r="B42" s="8" t="s">
        <v>59</v>
      </c>
      <c r="C42" s="8" t="s">
        <v>13</v>
      </c>
      <c r="D42" s="7">
        <f>3.34*2</f>
        <v>6.68</v>
      </c>
      <c r="E42" s="7">
        <f>56896.35*2</f>
        <v>113792.7</v>
      </c>
      <c r="F42" s="4"/>
    </row>
    <row r="43" spans="1:6" s="1" customFormat="1" ht="78.75" x14ac:dyDescent="0.25">
      <c r="A43" s="7">
        <v>14</v>
      </c>
      <c r="B43" s="8" t="s">
        <v>58</v>
      </c>
      <c r="C43" s="8" t="s">
        <v>13</v>
      </c>
      <c r="D43" s="7">
        <f>1.9*2</f>
        <v>3.8</v>
      </c>
      <c r="E43" s="7">
        <f>32366.19*2</f>
        <v>64732.38</v>
      </c>
      <c r="F43" s="4"/>
    </row>
    <row r="44" spans="1:6" s="1" customFormat="1" ht="78.75" x14ac:dyDescent="0.25">
      <c r="A44" s="7">
        <v>15</v>
      </c>
      <c r="B44" s="15" t="s">
        <v>42</v>
      </c>
      <c r="C44" s="8" t="s">
        <v>13</v>
      </c>
      <c r="D44" s="7">
        <f>0.47*2</f>
        <v>0.94</v>
      </c>
      <c r="E44" s="7">
        <f>6978.84*2</f>
        <v>13957.68</v>
      </c>
      <c r="F44" s="4"/>
    </row>
    <row r="45" spans="1:6" s="1" customFormat="1" ht="78.75" x14ac:dyDescent="0.25">
      <c r="A45" s="7">
        <v>16</v>
      </c>
      <c r="B45" s="8" t="s">
        <v>26</v>
      </c>
      <c r="C45" s="8" t="s">
        <v>13</v>
      </c>
      <c r="D45" s="7">
        <f>0.639*2</f>
        <v>1.278</v>
      </c>
      <c r="E45" s="7">
        <f>9501.85*2</f>
        <v>19003.7</v>
      </c>
      <c r="F45" s="4"/>
    </row>
    <row r="46" spans="1:6" s="1" customFormat="1" ht="78.75" x14ac:dyDescent="0.25">
      <c r="A46" s="7">
        <v>17</v>
      </c>
      <c r="B46" s="15" t="s">
        <v>60</v>
      </c>
      <c r="C46" s="8" t="s">
        <v>13</v>
      </c>
      <c r="D46" s="7">
        <f>0.475*2</f>
        <v>0.95</v>
      </c>
      <c r="E46" s="7">
        <f>20447.58*2</f>
        <v>40895.160000000003</v>
      </c>
      <c r="F46" s="4"/>
    </row>
    <row r="47" spans="1:6" s="1" customFormat="1" ht="78.75" x14ac:dyDescent="0.25">
      <c r="A47" s="7">
        <v>18</v>
      </c>
      <c r="B47" s="15" t="s">
        <v>28</v>
      </c>
      <c r="C47" s="8" t="s">
        <v>13</v>
      </c>
      <c r="D47" s="8">
        <f>0.292*2</f>
        <v>0.58399999999999996</v>
      </c>
      <c r="E47" s="7">
        <f>5204.31*2</f>
        <v>10408.620000000001</v>
      </c>
      <c r="F47" s="4"/>
    </row>
    <row r="48" spans="1:6" s="1" customFormat="1" ht="78.75" x14ac:dyDescent="0.25">
      <c r="A48" s="7">
        <v>19</v>
      </c>
      <c r="B48" s="15" t="s">
        <v>43</v>
      </c>
      <c r="C48" s="8" t="s">
        <v>13</v>
      </c>
      <c r="D48" s="8">
        <f>0.031*2</f>
        <v>6.2E-2</v>
      </c>
      <c r="E48" s="7">
        <f>977.95*2</f>
        <v>1955.9</v>
      </c>
      <c r="F48" s="4"/>
    </row>
    <row r="49" spans="1:6" s="1" customFormat="1" ht="94.5" x14ac:dyDescent="0.25">
      <c r="A49" s="7">
        <v>20</v>
      </c>
      <c r="B49" s="15" t="s">
        <v>61</v>
      </c>
      <c r="C49" s="8" t="s">
        <v>13</v>
      </c>
      <c r="D49" s="8">
        <f>0.01*2</f>
        <v>0.02</v>
      </c>
      <c r="E49" s="7">
        <f>247.18*2</f>
        <v>494.36</v>
      </c>
      <c r="F49" s="4"/>
    </row>
    <row r="50" spans="1:6" s="1" customFormat="1" ht="78.75" x14ac:dyDescent="0.25">
      <c r="A50" s="7">
        <v>21</v>
      </c>
      <c r="B50" s="8" t="s">
        <v>24</v>
      </c>
      <c r="C50" s="8" t="s">
        <v>13</v>
      </c>
      <c r="D50" s="7">
        <f>0.048*2</f>
        <v>9.6000000000000002E-2</v>
      </c>
      <c r="E50" s="7">
        <f>917.34*2</f>
        <v>1834.68</v>
      </c>
      <c r="F50" s="4"/>
    </row>
    <row r="51" spans="1:6" s="1" customFormat="1" ht="78.75" x14ac:dyDescent="0.25">
      <c r="A51" s="7">
        <v>22</v>
      </c>
      <c r="B51" s="8" t="s">
        <v>27</v>
      </c>
      <c r="C51" s="8" t="s">
        <v>13</v>
      </c>
      <c r="D51" s="7">
        <f>0.036*2</f>
        <v>7.1999999999999995E-2</v>
      </c>
      <c r="E51" s="7">
        <f>322.9*2</f>
        <v>645.79999999999995</v>
      </c>
      <c r="F51" s="4"/>
    </row>
    <row r="52" spans="1:6" s="1" customFormat="1" ht="78.75" x14ac:dyDescent="0.25">
      <c r="A52" s="7">
        <v>23</v>
      </c>
      <c r="B52" s="8" t="s">
        <v>86</v>
      </c>
      <c r="C52" s="8" t="s">
        <v>87</v>
      </c>
      <c r="D52" s="7">
        <f>0.368</f>
        <v>0.36799999999999999</v>
      </c>
      <c r="E52" s="7">
        <f>1467.23</f>
        <v>1467.23</v>
      </c>
      <c r="F52" s="4"/>
    </row>
    <row r="53" spans="1:6" s="1" customFormat="1" ht="78.75" x14ac:dyDescent="0.25">
      <c r="A53" s="7">
        <v>24</v>
      </c>
      <c r="B53" s="8" t="s">
        <v>27</v>
      </c>
      <c r="C53" s="8" t="s">
        <v>13</v>
      </c>
      <c r="D53" s="7">
        <f>0.132</f>
        <v>0.13200000000000001</v>
      </c>
      <c r="E53" s="7">
        <f>1232.88</f>
        <v>1232.8800000000001</v>
      </c>
      <c r="F53" s="4"/>
    </row>
    <row r="54" spans="1:6" s="1" customFormat="1" ht="78.75" x14ac:dyDescent="0.25">
      <c r="A54" s="7">
        <v>25</v>
      </c>
      <c r="B54" s="8" t="s">
        <v>88</v>
      </c>
      <c r="C54" s="8" t="s">
        <v>13</v>
      </c>
      <c r="D54" s="7">
        <f>0.368</f>
        <v>0.36799999999999999</v>
      </c>
      <c r="E54" s="7">
        <f>8989.02</f>
        <v>8989.02</v>
      </c>
      <c r="F54" s="4"/>
    </row>
    <row r="55" spans="1:6" s="1" customFormat="1" ht="94.5" x14ac:dyDescent="0.25">
      <c r="A55" s="7">
        <v>26</v>
      </c>
      <c r="B55" s="8" t="s">
        <v>68</v>
      </c>
      <c r="C55" s="8" t="s">
        <v>69</v>
      </c>
      <c r="D55" s="7">
        <f>0.8</f>
        <v>0.8</v>
      </c>
      <c r="E55" s="7">
        <f>40192.74</f>
        <v>40192.74</v>
      </c>
      <c r="F55" s="4"/>
    </row>
    <row r="56" spans="1:6" s="1" customFormat="1" ht="47.25" x14ac:dyDescent="0.25">
      <c r="A56" s="7">
        <v>27</v>
      </c>
      <c r="B56" s="8" t="s">
        <v>94</v>
      </c>
      <c r="C56" s="8" t="s">
        <v>23</v>
      </c>
      <c r="D56" s="7">
        <f>0.06</f>
        <v>0.06</v>
      </c>
      <c r="E56" s="7">
        <f>2005.14</f>
        <v>2005.14</v>
      </c>
      <c r="F56" s="4"/>
    </row>
    <row r="57" spans="1:6" s="1" customFormat="1" ht="31.5" x14ac:dyDescent="0.25">
      <c r="A57" s="7">
        <v>28</v>
      </c>
      <c r="B57" s="8" t="s">
        <v>48</v>
      </c>
      <c r="C57" s="8" t="s">
        <v>49</v>
      </c>
      <c r="D57" s="7">
        <f>0.24*2+0.09</f>
        <v>0.56999999999999995</v>
      </c>
      <c r="E57" s="7">
        <f>649.82*2+2178.31+1506.96</f>
        <v>4984.91</v>
      </c>
      <c r="F57" s="4"/>
    </row>
    <row r="58" spans="1:6" s="1" customFormat="1" ht="15.75" x14ac:dyDescent="0.25">
      <c r="A58" s="7">
        <v>29</v>
      </c>
      <c r="B58" s="8" t="s">
        <v>97</v>
      </c>
      <c r="C58" s="8" t="s">
        <v>98</v>
      </c>
      <c r="D58" s="7">
        <f>6*2</f>
        <v>12</v>
      </c>
      <c r="E58" s="7">
        <f>7557.26*2</f>
        <v>15114.52</v>
      </c>
      <c r="F58" s="4"/>
    </row>
    <row r="59" spans="1:6" s="1" customFormat="1" ht="31.5" x14ac:dyDescent="0.25">
      <c r="A59" s="7">
        <v>30</v>
      </c>
      <c r="B59" s="8" t="s">
        <v>50</v>
      </c>
      <c r="C59" s="8" t="s">
        <v>51</v>
      </c>
      <c r="D59" s="7">
        <f>0.03</f>
        <v>0.03</v>
      </c>
      <c r="E59" s="7">
        <f>4262.25</f>
        <v>4262.25</v>
      </c>
      <c r="F59" s="4"/>
    </row>
    <row r="60" spans="1:6" s="1" customFormat="1" ht="31.5" x14ac:dyDescent="0.25">
      <c r="A60" s="7">
        <v>31</v>
      </c>
      <c r="B60" s="8" t="s">
        <v>71</v>
      </c>
      <c r="C60" s="8" t="s">
        <v>72</v>
      </c>
      <c r="D60" s="7">
        <f>0.9</f>
        <v>0.9</v>
      </c>
      <c r="E60" s="7">
        <f>5083.58</f>
        <v>5083.58</v>
      </c>
      <c r="F60" s="4"/>
    </row>
    <row r="61" spans="1:6" s="1" customFormat="1" ht="63" x14ac:dyDescent="0.25">
      <c r="A61" s="7">
        <v>32</v>
      </c>
      <c r="B61" s="8" t="s">
        <v>73</v>
      </c>
      <c r="C61" s="8" t="s">
        <v>74</v>
      </c>
      <c r="D61" s="7">
        <f>5</f>
        <v>5</v>
      </c>
      <c r="E61" s="7">
        <f>13938.24</f>
        <v>13938.24</v>
      </c>
      <c r="F61" s="4"/>
    </row>
    <row r="62" spans="1:6" s="1" customFormat="1" ht="47.25" x14ac:dyDescent="0.25">
      <c r="A62" s="7">
        <v>33</v>
      </c>
      <c r="B62" s="8" t="s">
        <v>41</v>
      </c>
      <c r="C62" s="8" t="s">
        <v>40</v>
      </c>
      <c r="D62" s="7"/>
      <c r="E62" s="7"/>
      <c r="F62" s="4"/>
    </row>
    <row r="63" spans="1:6" s="1" customFormat="1" ht="15.75" x14ac:dyDescent="0.25">
      <c r="A63" s="7">
        <v>34</v>
      </c>
      <c r="B63" s="8" t="s">
        <v>89</v>
      </c>
      <c r="C63" s="8" t="s">
        <v>90</v>
      </c>
      <c r="D63" s="7">
        <f>0.45</f>
        <v>0.45</v>
      </c>
      <c r="E63" s="7">
        <f>4035.35+181.44+174.6</f>
        <v>4391.3900000000003</v>
      </c>
      <c r="F63" s="4"/>
    </row>
    <row r="64" spans="1:6" s="1" customFormat="1" ht="31.5" x14ac:dyDescent="0.25">
      <c r="A64" s="7">
        <v>35</v>
      </c>
      <c r="B64" s="8" t="s">
        <v>34</v>
      </c>
      <c r="C64" s="8" t="s">
        <v>12</v>
      </c>
      <c r="D64" s="7">
        <f>0.08</f>
        <v>0.08</v>
      </c>
      <c r="E64" s="7">
        <f>5281.67</f>
        <v>5281.67</v>
      </c>
      <c r="F64" s="4"/>
    </row>
    <row r="65" spans="1:8" s="1" customFormat="1" ht="31.5" x14ac:dyDescent="0.25">
      <c r="A65" s="7">
        <v>36</v>
      </c>
      <c r="B65" s="8" t="s">
        <v>62</v>
      </c>
      <c r="C65" s="8" t="s">
        <v>63</v>
      </c>
      <c r="D65" s="7">
        <f>10</f>
        <v>10</v>
      </c>
      <c r="E65" s="7">
        <f>8776.1</f>
        <v>8776.1</v>
      </c>
      <c r="F65" s="4"/>
    </row>
    <row r="66" spans="1:8" s="1" customFormat="1" ht="15.75" x14ac:dyDescent="0.25">
      <c r="A66" s="7">
        <v>37</v>
      </c>
      <c r="B66" s="8" t="s">
        <v>81</v>
      </c>
      <c r="C66" s="8" t="s">
        <v>22</v>
      </c>
      <c r="D66" s="7">
        <v>1</v>
      </c>
      <c r="E66" s="7">
        <f>400689.77+18</f>
        <v>400707.77</v>
      </c>
      <c r="F66" s="4"/>
    </row>
    <row r="67" spans="1:8" s="1" customFormat="1" ht="15.75" x14ac:dyDescent="0.25">
      <c r="A67" s="7">
        <v>38</v>
      </c>
      <c r="B67" s="8" t="s">
        <v>80</v>
      </c>
      <c r="C67" s="8" t="s">
        <v>37</v>
      </c>
      <c r="D67" s="7">
        <f>1+1</f>
        <v>2</v>
      </c>
      <c r="E67" s="7">
        <f>10000+10000</f>
        <v>20000</v>
      </c>
      <c r="F67" s="4"/>
    </row>
    <row r="68" spans="1:8" s="1" customFormat="1" ht="31.5" x14ac:dyDescent="0.25">
      <c r="A68" s="7">
        <v>39</v>
      </c>
      <c r="B68" s="8" t="s">
        <v>100</v>
      </c>
      <c r="C68" s="8" t="s">
        <v>101</v>
      </c>
      <c r="D68" s="7">
        <v>140</v>
      </c>
      <c r="E68" s="7">
        <f>2041.2</f>
        <v>2041.2</v>
      </c>
      <c r="F68" s="4"/>
    </row>
    <row r="69" spans="1:8" s="1" customFormat="1" ht="15.75" x14ac:dyDescent="0.25">
      <c r="A69" s="7"/>
      <c r="B69" s="8"/>
      <c r="C69" s="8"/>
      <c r="D69" s="7"/>
      <c r="E69" s="13">
        <f>SUM(E30:E68)</f>
        <v>882333.96</v>
      </c>
      <c r="F69" s="4"/>
    </row>
    <row r="70" spans="1:8" ht="15.75" x14ac:dyDescent="0.25">
      <c r="A70" s="7"/>
      <c r="B70" s="8" t="s">
        <v>9</v>
      </c>
      <c r="C70" s="7"/>
      <c r="D70" s="7"/>
      <c r="E70" s="9">
        <f>E28+E69</f>
        <v>2657772.4499999997</v>
      </c>
      <c r="F70" s="4"/>
    </row>
    <row r="71" spans="1:8" ht="15.75" x14ac:dyDescent="0.25">
      <c r="A71" s="7"/>
      <c r="B71" s="8"/>
      <c r="C71" s="7"/>
      <c r="D71" s="7"/>
      <c r="E71" s="7"/>
      <c r="F71" s="4"/>
    </row>
    <row r="72" spans="1:8" ht="15.75" x14ac:dyDescent="0.25">
      <c r="A72" s="10"/>
      <c r="B72" s="10"/>
      <c r="C72" s="10"/>
      <c r="D72" s="10"/>
      <c r="E72" s="10"/>
      <c r="F72" s="4"/>
    </row>
    <row r="73" spans="1:8" ht="15.75" x14ac:dyDescent="0.25">
      <c r="A73" s="10"/>
      <c r="B73" s="10" t="s">
        <v>14</v>
      </c>
      <c r="C73" s="10" t="s">
        <v>15</v>
      </c>
      <c r="D73" s="10"/>
      <c r="E73" s="10"/>
      <c r="F73" s="1"/>
    </row>
    <row r="74" spans="1:8" x14ac:dyDescent="0.25">
      <c r="A74" s="2"/>
      <c r="B74" s="2"/>
      <c r="C74" s="2"/>
      <c r="D74" s="2"/>
      <c r="E74" s="2"/>
      <c r="F74" s="1"/>
    </row>
    <row r="75" spans="1:8" x14ac:dyDescent="0.25">
      <c r="A75" s="2"/>
      <c r="B75" s="2"/>
      <c r="C75" s="2"/>
      <c r="D75" s="2"/>
      <c r="E75" s="2"/>
      <c r="F75" s="1"/>
    </row>
    <row r="76" spans="1:8" x14ac:dyDescent="0.25">
      <c r="A76" s="2"/>
      <c r="B76" s="2" t="s">
        <v>16</v>
      </c>
      <c r="C76" s="2"/>
      <c r="D76" s="2"/>
      <c r="E76" s="2"/>
      <c r="F76" s="1"/>
    </row>
    <row r="77" spans="1:8" x14ac:dyDescent="0.25">
      <c r="A77" s="2"/>
      <c r="B77" s="2"/>
      <c r="C77" s="2"/>
      <c r="D77" s="2"/>
      <c r="E77" s="2"/>
      <c r="F77" s="14"/>
      <c r="G77" s="14"/>
    </row>
    <row r="78" spans="1:8" x14ac:dyDescent="0.25">
      <c r="A78" s="2"/>
      <c r="B78" s="2"/>
      <c r="C78" s="2"/>
      <c r="D78" s="2"/>
      <c r="E78" s="2"/>
      <c r="F78" s="14"/>
      <c r="G78" s="14"/>
    </row>
    <row r="79" spans="1:8" x14ac:dyDescent="0.25">
      <c r="A79" s="2"/>
      <c r="B79" s="2"/>
      <c r="C79" s="2"/>
      <c r="D79" s="2"/>
      <c r="E79" s="16"/>
      <c r="F79" s="14"/>
      <c r="H79" t="s">
        <v>78</v>
      </c>
    </row>
    <row r="80" spans="1:8" x14ac:dyDescent="0.25">
      <c r="A80" s="2"/>
      <c r="B80" s="2"/>
      <c r="C80" s="2"/>
      <c r="D80" s="2"/>
      <c r="E80" s="16"/>
      <c r="G80" s="14"/>
    </row>
    <row r="81" spans="1:6" x14ac:dyDescent="0.25">
      <c r="A81" s="2"/>
      <c r="B81" s="2"/>
      <c r="C81" s="2"/>
      <c r="D81" s="2"/>
      <c r="E81" s="16"/>
    </row>
    <row r="82" spans="1:6" x14ac:dyDescent="0.25">
      <c r="A82" s="2"/>
      <c r="B82" s="2"/>
      <c r="C82" s="2"/>
      <c r="D82" s="2"/>
      <c r="E82" s="2"/>
      <c r="F82" t="s">
        <v>25</v>
      </c>
    </row>
    <row r="83" spans="1:6" x14ac:dyDescent="0.25">
      <c r="A83" s="2"/>
      <c r="B83" s="2"/>
      <c r="C83" s="2"/>
      <c r="D83" s="2"/>
      <c r="E83" s="2"/>
    </row>
    <row r="84" spans="1:6" x14ac:dyDescent="0.25">
      <c r="A84" s="2"/>
      <c r="B84" s="2"/>
      <c r="C84" s="2"/>
      <c r="D84" s="2"/>
      <c r="E84" s="2"/>
    </row>
    <row r="85" spans="1:6" x14ac:dyDescent="0.25">
      <c r="A85" s="2"/>
      <c r="B85" s="2"/>
      <c r="C85" s="2"/>
      <c r="D85" s="2"/>
      <c r="E85" s="2"/>
    </row>
    <row r="86" spans="1:6" x14ac:dyDescent="0.25">
      <c r="A86" s="2"/>
      <c r="B86" s="2"/>
      <c r="C86" s="2"/>
      <c r="D86" s="2"/>
      <c r="E86" s="2"/>
    </row>
    <row r="87" spans="1:6" x14ac:dyDescent="0.25">
      <c r="A87" s="2"/>
      <c r="B87" s="2"/>
      <c r="C87" s="2"/>
      <c r="D87" s="2"/>
      <c r="E87" s="2"/>
    </row>
    <row r="88" spans="1:6" x14ac:dyDescent="0.25">
      <c r="A88" s="2"/>
      <c r="B88" s="2"/>
      <c r="C88" s="2"/>
      <c r="D88" s="2"/>
      <c r="E88" s="2"/>
    </row>
    <row r="89" spans="1:6" x14ac:dyDescent="0.25">
      <c r="A89" s="2"/>
      <c r="B89" s="2"/>
      <c r="C89" s="2"/>
      <c r="D89" s="2"/>
      <c r="E89" s="2"/>
    </row>
    <row r="90" spans="1:6" x14ac:dyDescent="0.25">
      <c r="A90" s="2"/>
      <c r="B90" s="2"/>
      <c r="C90" s="2"/>
      <c r="D90" s="2"/>
      <c r="E90" s="2"/>
    </row>
    <row r="91" spans="1:6" x14ac:dyDescent="0.25">
      <c r="A91" s="2"/>
      <c r="B91" s="2"/>
      <c r="C91" s="2"/>
      <c r="D91" s="2"/>
      <c r="E91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2018-02-01T13:19:53Z</cp:lastPrinted>
  <dcterms:created xsi:type="dcterms:W3CDTF">2016-09-29T06:37:31Z</dcterms:created>
  <dcterms:modified xsi:type="dcterms:W3CDTF">2018-02-21T08:54:04Z</dcterms:modified>
</cp:coreProperties>
</file>