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1" i="1" l="1"/>
  <c r="E70" i="1"/>
  <c r="E16" i="1" l="1"/>
  <c r="E12" i="1"/>
  <c r="D12" i="1"/>
  <c r="E15" i="1"/>
  <c r="D15" i="1"/>
  <c r="E25" i="1"/>
  <c r="E24" i="1"/>
  <c r="E23" i="1"/>
  <c r="D23" i="1"/>
  <c r="E11" i="1" l="1"/>
  <c r="D11" i="1"/>
  <c r="E64" i="1"/>
  <c r="E63" i="1"/>
  <c r="D63" i="1"/>
  <c r="E62" i="1"/>
  <c r="E61" i="1"/>
  <c r="D61" i="1"/>
  <c r="E60" i="1"/>
  <c r="D60" i="1"/>
  <c r="E59" i="1"/>
  <c r="E58" i="1"/>
  <c r="D58" i="1"/>
  <c r="E57" i="1"/>
  <c r="D57" i="1"/>
  <c r="E56" i="1"/>
  <c r="E55" i="1"/>
  <c r="E54" i="1"/>
  <c r="D54" i="1"/>
  <c r="E53" i="1"/>
  <c r="E52" i="1"/>
  <c r="D52" i="1"/>
  <c r="E51" i="1"/>
  <c r="E50" i="1"/>
  <c r="D50" i="1"/>
  <c r="E49" i="1"/>
  <c r="D49" i="1"/>
  <c r="E48" i="1"/>
  <c r="D48" i="1"/>
  <c r="E47" i="1"/>
  <c r="D47" i="1"/>
  <c r="E46" i="1"/>
  <c r="E35" i="1"/>
  <c r="D35" i="1"/>
  <c r="E41" i="1"/>
  <c r="E40" i="1"/>
  <c r="D40" i="1"/>
  <c r="E39" i="1"/>
  <c r="D39" i="1"/>
  <c r="E38" i="1"/>
  <c r="D38" i="1"/>
  <c r="E37" i="1"/>
  <c r="D37" i="1"/>
  <c r="E45" i="1"/>
  <c r="D45" i="1"/>
  <c r="E44" i="1"/>
  <c r="D44" i="1"/>
  <c r="E13" i="1"/>
  <c r="D13" i="1"/>
  <c r="E28" i="1"/>
  <c r="D28" i="1"/>
  <c r="E27" i="1"/>
  <c r="D27" i="1"/>
  <c r="E26" i="1"/>
  <c r="D26" i="1"/>
  <c r="E32" i="1"/>
  <c r="D32" i="1"/>
  <c r="E67" i="1"/>
  <c r="D67" i="1"/>
  <c r="E22" i="1"/>
  <c r="D22" i="1"/>
  <c r="E18" i="1"/>
  <c r="D18" i="1"/>
  <c r="E17" i="1"/>
  <c r="D17" i="1"/>
  <c r="E69" i="1"/>
  <c r="D69" i="1"/>
  <c r="E66" i="1"/>
  <c r="D66" i="1"/>
  <c r="E65" i="1"/>
  <c r="D65" i="1"/>
  <c r="E42" i="1"/>
  <c r="D42" i="1"/>
  <c r="E36" i="1"/>
  <c r="D36" i="1"/>
  <c r="E43" i="1"/>
  <c r="D43" i="1"/>
  <c r="E14" i="1"/>
  <c r="D14" i="1"/>
  <c r="E21" i="1"/>
  <c r="D21" i="1"/>
  <c r="E20" i="1"/>
  <c r="D20" i="1"/>
  <c r="E19" i="1"/>
  <c r="D19" i="1"/>
  <c r="E10" i="1"/>
  <c r="D10" i="1"/>
  <c r="E31" i="1"/>
  <c r="D31" i="1"/>
  <c r="D16" i="1"/>
  <c r="D25" i="1"/>
  <c r="D24" i="1"/>
  <c r="E30" i="1"/>
  <c r="D30" i="1"/>
  <c r="E29" i="1"/>
  <c r="D29" i="1"/>
  <c r="E68" i="1"/>
  <c r="D68" i="1"/>
  <c r="E33" i="1" l="1"/>
  <c r="E72" i="1" l="1"/>
</calcChain>
</file>

<file path=xl/sharedStrings.xml><?xml version="1.0" encoding="utf-8"?>
<sst xmlns="http://schemas.openxmlformats.org/spreadsheetml/2006/main" count="136" uniqueCount="105">
  <si>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</si>
  <si>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</si>
  <si>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</si>
  <si>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</si>
  <si>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</si>
  <si>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</si>
  <si>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</si>
  <si>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</si>
  <si>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1шт</t>
  </si>
  <si>
    <t>Смена ламп накаливания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</si>
  <si>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</si>
  <si>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</si>
  <si>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</si>
  <si>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</si>
  <si>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</si>
  <si>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</si>
  <si>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</si>
  <si>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</si>
  <si>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</si>
  <si>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</si>
  <si>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</si>
  <si>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</si>
  <si>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</si>
  <si>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Установка манометров</t>
  </si>
  <si>
    <t>Установка термометров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</si>
  <si>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</si>
  <si>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</si>
  <si>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</si>
  <si>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</si>
  <si>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</si>
  <si>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</si>
  <si>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</si>
  <si>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</si>
  <si>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</si>
  <si>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</si>
  <si>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Услуги трактора,экскаватора-погузчика,погрузка и вывоз снега со складированием</t>
  </si>
  <si>
    <t>м3</t>
  </si>
  <si>
    <t>10 фильтров</t>
  </si>
  <si>
    <t>1 врезка</t>
  </si>
  <si>
    <t>Смена сгонов у трубопроводов диам. до 32мм</t>
  </si>
  <si>
    <t>100 сгонов</t>
  </si>
  <si>
    <t>Смена ламп люминесцентных</t>
  </si>
  <si>
    <t>шт</t>
  </si>
  <si>
    <t>100м2 покрытия</t>
  </si>
  <si>
    <t xml:space="preserve">                                        по улице 8 Марта</t>
  </si>
  <si>
    <t>Очистка канализационной сети внутренней</t>
  </si>
  <si>
    <t>100м3 воды</t>
  </si>
  <si>
    <t>Проверка на прогрев отопительных приборов с регулировкой</t>
  </si>
  <si>
    <t>100 приб.</t>
  </si>
  <si>
    <t>Слив и наполнение водой системы отопления без осмотра</t>
  </si>
  <si>
    <t>1000м3 объема здания</t>
  </si>
  <si>
    <t>Водоотлив из подвала ведрами</t>
  </si>
  <si>
    <t>Водоотлив из подвала электрическими насосами</t>
  </si>
  <si>
    <t>Смена дверных приборов замки навесные</t>
  </si>
  <si>
    <t>100шт приб.</t>
  </si>
  <si>
    <t>Демонтаж элеваторов</t>
  </si>
  <si>
    <t>Установка элеваторов  после прочистки и ревизии</t>
  </si>
  <si>
    <t>10шт</t>
  </si>
  <si>
    <t>Ремонт задвижек диам.100мм без снятия с места</t>
  </si>
  <si>
    <t>Прочистка фильтров ГВС диам.80мм</t>
  </si>
  <si>
    <t>Установка рассеивателей</t>
  </si>
  <si>
    <t>Смена трехходовых кранов</t>
  </si>
  <si>
    <t>Врезка в действующие внутренние сети трубопроводов ЦО диам.15мм</t>
  </si>
  <si>
    <t>Врезка в действующие внутренние сети трубопроводов ЦО диам.32мм</t>
  </si>
  <si>
    <t>Ремонт групповых щитков на лестничной клетке со сменой автоматов</t>
  </si>
  <si>
    <t>Смена внутренних трубопроводов из стальных труб диам. до 50мм</t>
  </si>
  <si>
    <t>Смена дверных приборов ручки-скобы</t>
  </si>
  <si>
    <t>Смена существующих рулонных кровель на покрытия из наплавляемых рулонных материалов в 1 слой</t>
  </si>
  <si>
    <t>,</t>
  </si>
  <si>
    <t>имущества МКД, выполненных за 2017  года на жилом доме № 16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</si>
  <si>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</si>
  <si>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Размостка плитных тротуаров и дорожек с разборкой</t>
  </si>
  <si>
    <t>Смена кранов на шаровые краны диам. 15,25,32,50мм</t>
  </si>
  <si>
    <t>Установка фильтров диам.50мм</t>
  </si>
  <si>
    <t>10фильтров</t>
  </si>
  <si>
    <t>Установка фланцевых соединений на стальных трубопроводах диам. 50мм</t>
  </si>
  <si>
    <t>1 соед.</t>
  </si>
  <si>
    <t>Врезка в действующие внутренние сети трубопроводов отопления диам. 25 мм</t>
  </si>
  <si>
    <t>Гидравлическое испытание трубопроводов системы отопления,водопровода и горячего водоснабжения диам. 50мм</t>
  </si>
  <si>
    <t>100 м трубопровода</t>
  </si>
  <si>
    <t>Огрунтовка металлических поверхностей за один раз грунтовкой ГФ-021</t>
  </si>
  <si>
    <t>Окраска металлических огрунтованных поверхностей эмалью ПФ-115</t>
  </si>
  <si>
    <t>Окраска металлических огрунтованных поверхностей эмалью КО-811</t>
  </si>
  <si>
    <t>1шт.</t>
  </si>
  <si>
    <t>Прибор,устанавливаемый на фланцевых соединениях,масса до 5 кг(тепловычислитель)</t>
  </si>
  <si>
    <t>Прибор,устанавливаемый на фланцевых соединениях,масса до 10 кг(расходомер)</t>
  </si>
  <si>
    <t>Прибор,устанавливаемый на резьбовых соединениях,масса до 1,5 кг(преобразователь давления)</t>
  </si>
  <si>
    <t>Прибор,устанавливаемый на резьбовых соединениях,масса до 1,5 кг(КТСП))</t>
  </si>
  <si>
    <t>Бобышки,штуцеры на условное давление свыше 10МПа</t>
  </si>
  <si>
    <t>Шкаф управления</t>
  </si>
  <si>
    <t>Приборы,устанавливаемые на металлоконструкциях,масса до 5 кг</t>
  </si>
  <si>
    <t>Рукав металлический</t>
  </si>
  <si>
    <t>100м</t>
  </si>
  <si>
    <t>Затягивание провода</t>
  </si>
  <si>
    <t>Прокладка кабеля</t>
  </si>
  <si>
    <t>100м кабеля</t>
  </si>
  <si>
    <t>Присоединение к приборам электрических проводок под винт</t>
  </si>
  <si>
    <t>100 концов жил</t>
  </si>
  <si>
    <t>Дополнительная установка на пультах и панелях колодки клеммная</t>
  </si>
  <si>
    <t>Розетка штепсельная полугерметическая и герметическая</t>
  </si>
  <si>
    <t>Узел учета тепловой энергии без диспетчеризации</t>
  </si>
  <si>
    <t>Комплексная наладка</t>
  </si>
  <si>
    <t>1 система</t>
  </si>
  <si>
    <t>Механизированная уборка снега на придомовой территории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</si>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</sst>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activeCell="A79" sqref="A1:E79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26</v>
      </c>
      <c r="C3" s="3"/>
      <c r="D3" s="3"/>
      <c r="E3" s="3"/>
      <c r="F3" s="1"/>
    </row>
    <row r="4" spans="1:6" ht="15.75" x14ac:dyDescent="0.25">
      <c r="A4" s="4"/>
      <c r="B4" s="3" t="s">
        <v>69</v>
      </c>
      <c r="C4" s="3"/>
      <c r="D4" s="3"/>
      <c r="E4" s="3"/>
      <c r="F4" s="1"/>
    </row>
    <row r="5" spans="1:6" ht="15.75" x14ac:dyDescent="0.25">
      <c r="A5" s="4"/>
      <c r="B5" s="3" t="s">
        <v>44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12</v>
      </c>
      <c r="C9" s="6"/>
      <c r="D9" s="6"/>
      <c r="E9" s="6"/>
      <c r="F9" s="4"/>
    </row>
    <row r="10" spans="1:6" ht="15.75" x14ac:dyDescent="0.25">
      <c r="A10" s="7">
        <v>1</v>
      </c>
      <c r="B10" s="8" t="s">
        <v>9</v>
      </c>
      <c r="C10" s="8" t="s">
        <v>15</v>
      </c>
      <c r="D10" s="7">
        <f>0.03+0.08</f>
        <v>0.11</v>
      </c>
      <c r="E10" s="7">
        <f>110.73+301.19</f>
        <v>411.92</v>
      </c>
      <c r="F10" s="4"/>
    </row>
    <row r="11" spans="1:6" s="1" customFormat="1" ht="15.75" x14ac:dyDescent="0.25">
      <c r="A11" s="7">
        <v>2</v>
      </c>
      <c r="B11" s="8" t="s">
        <v>41</v>
      </c>
      <c r="C11" s="8" t="s">
        <v>15</v>
      </c>
      <c r="D11" s="7">
        <f>0.04+0.1+0.09+0.02+0.06+0.09+0.05+0.05</f>
        <v>0.5</v>
      </c>
      <c r="E11" s="7">
        <f>314.5+786.28+864.71+192.15+576.47+880.77+489.31+489.31</f>
        <v>4593.5</v>
      </c>
      <c r="F11" s="4"/>
    </row>
    <row r="12" spans="1:6" ht="15.75" x14ac:dyDescent="0.25">
      <c r="A12" s="7">
        <v>3</v>
      </c>
      <c r="B12" s="8" t="s">
        <v>10</v>
      </c>
      <c r="C12" s="8" t="s">
        <v>15</v>
      </c>
      <c r="D12" s="7">
        <f>0.22+0.15+0.04+0.01+0.03+0.1+0.02+0.01</f>
        <v>0.57999999999999996</v>
      </c>
      <c r="E12" s="7">
        <f>3371.35+2298.65+612.97+155.03+465.08+1550.28+310.05+155.03</f>
        <v>8918.44</v>
      </c>
      <c r="F12" s="4"/>
    </row>
    <row r="13" spans="1:6" s="1" customFormat="1" ht="31.5" x14ac:dyDescent="0.25">
      <c r="A13" s="7">
        <v>4</v>
      </c>
      <c r="B13" s="8" t="s">
        <v>64</v>
      </c>
      <c r="C13" s="8" t="s">
        <v>15</v>
      </c>
      <c r="D13" s="7">
        <f>0.03+0.05</f>
        <v>0.08</v>
      </c>
      <c r="E13" s="7">
        <f>8615.84+14229.02</f>
        <v>22844.86</v>
      </c>
      <c r="F13" s="4"/>
    </row>
    <row r="14" spans="1:6" s="1" customFormat="1" ht="15.75" x14ac:dyDescent="0.25">
      <c r="A14" s="7">
        <v>5</v>
      </c>
      <c r="B14" s="8" t="s">
        <v>60</v>
      </c>
      <c r="C14" s="8" t="s">
        <v>42</v>
      </c>
      <c r="D14" s="7">
        <f>3</f>
        <v>3</v>
      </c>
      <c r="E14" s="7">
        <f>1122.4</f>
        <v>1122.4000000000001</v>
      </c>
      <c r="F14" s="4"/>
    </row>
    <row r="15" spans="1:6" s="1" customFormat="1" ht="31.5" x14ac:dyDescent="0.25">
      <c r="A15" s="7">
        <v>6</v>
      </c>
      <c r="B15" s="8" t="s">
        <v>33</v>
      </c>
      <c r="C15" s="8" t="s">
        <v>15</v>
      </c>
      <c r="D15" s="7">
        <f>0.1+0.02+0.02+0.08+0.01</f>
        <v>0.23000000000000004</v>
      </c>
      <c r="E15" s="7">
        <f>6458.55+1237.38+1263.19+1240.22+631.6</f>
        <v>10830.94</v>
      </c>
      <c r="F15" s="4"/>
    </row>
    <row r="16" spans="1:6" s="1" customFormat="1" ht="47.25" x14ac:dyDescent="0.25">
      <c r="A16" s="7">
        <v>7</v>
      </c>
      <c r="B16" s="8" t="s">
        <v>31</v>
      </c>
      <c r="C16" s="8" t="s">
        <v>32</v>
      </c>
      <c r="D16" s="7">
        <f>0.27</f>
        <v>0.27</v>
      </c>
      <c r="E16" s="7">
        <f>1115.43+1115.43+1115.43+1145.48+1145.48+1178.85+1178.85+1178.85+1178.85+1178.85+1178.85</f>
        <v>12710.350000000002</v>
      </c>
      <c r="F16" s="4"/>
    </row>
    <row r="17" spans="1:6" ht="47.25" x14ac:dyDescent="0.25">
      <c r="A17" s="7">
        <v>8</v>
      </c>
      <c r="B17" s="8" t="s">
        <v>17</v>
      </c>
      <c r="C17" s="8" t="s">
        <v>14</v>
      </c>
      <c r="D17" s="7">
        <f>31.31</f>
        <v>31.31</v>
      </c>
      <c r="E17" s="7">
        <f>132145.24</f>
        <v>132145.24</v>
      </c>
      <c r="F17" s="4"/>
    </row>
    <row r="18" spans="1:6" ht="47.25" x14ac:dyDescent="0.25">
      <c r="A18" s="7">
        <v>9</v>
      </c>
      <c r="B18" s="8" t="s">
        <v>18</v>
      </c>
      <c r="C18" s="8" t="s">
        <v>14</v>
      </c>
      <c r="D18" s="7">
        <f>2.75</f>
        <v>2.75</v>
      </c>
      <c r="E18" s="7">
        <f>11718.6</f>
        <v>11718.6</v>
      </c>
      <c r="F18" s="4"/>
    </row>
    <row r="19" spans="1:6" s="1" customFormat="1" ht="15.75" x14ac:dyDescent="0.25">
      <c r="A19" s="7">
        <v>10</v>
      </c>
      <c r="B19" s="8" t="s">
        <v>55</v>
      </c>
      <c r="C19" s="8" t="s">
        <v>15</v>
      </c>
      <c r="D19" s="7">
        <f>0.03</f>
        <v>0.03</v>
      </c>
      <c r="E19" s="7">
        <f>1210.12</f>
        <v>1210.1199999999999</v>
      </c>
      <c r="F19" s="4"/>
    </row>
    <row r="20" spans="1:6" s="1" customFormat="1" ht="31.5" x14ac:dyDescent="0.25">
      <c r="A20" s="7">
        <v>11</v>
      </c>
      <c r="B20" s="8" t="s">
        <v>56</v>
      </c>
      <c r="C20" s="8" t="s">
        <v>57</v>
      </c>
      <c r="D20" s="7">
        <f>0.3</f>
        <v>0.3</v>
      </c>
      <c r="E20" s="7">
        <f>5033.61</f>
        <v>5033.6099999999997</v>
      </c>
      <c r="F20" s="4"/>
    </row>
    <row r="21" spans="1:6" s="1" customFormat="1" ht="31.5" x14ac:dyDescent="0.25">
      <c r="A21" s="7">
        <v>12</v>
      </c>
      <c r="B21" s="8" t="s">
        <v>58</v>
      </c>
      <c r="C21" s="8" t="s">
        <v>15</v>
      </c>
      <c r="D21" s="7">
        <f>0.12</f>
        <v>0.12</v>
      </c>
      <c r="E21" s="7">
        <f>17456.98</f>
        <v>17456.98</v>
      </c>
      <c r="F21" s="4"/>
    </row>
    <row r="22" spans="1:6" s="1" customFormat="1" ht="31.5" x14ac:dyDescent="0.25">
      <c r="A22" s="7">
        <v>13</v>
      </c>
      <c r="B22" s="8" t="s">
        <v>59</v>
      </c>
      <c r="C22" s="8" t="s">
        <v>37</v>
      </c>
      <c r="D22" s="7">
        <f>0.2</f>
        <v>0.2</v>
      </c>
      <c r="E22" s="7">
        <f>2174.66</f>
        <v>2174.66</v>
      </c>
      <c r="F22" s="4"/>
    </row>
    <row r="23" spans="1:6" s="1" customFormat="1" ht="31.5" x14ac:dyDescent="0.25">
      <c r="A23" s="7">
        <v>14</v>
      </c>
      <c r="B23" s="8" t="s">
        <v>19</v>
      </c>
      <c r="C23" s="8" t="s">
        <v>15</v>
      </c>
      <c r="D23" s="7">
        <f>0.01+0.01</f>
        <v>0.02</v>
      </c>
      <c r="E23" s="7">
        <f>644.93+660.58</f>
        <v>1305.51</v>
      </c>
      <c r="F23" s="4"/>
    </row>
    <row r="24" spans="1:6" s="1" customFormat="1" ht="78.75" x14ac:dyDescent="0.25">
      <c r="A24" s="7">
        <v>15</v>
      </c>
      <c r="B24" s="8" t="s">
        <v>27</v>
      </c>
      <c r="C24" s="8" t="s">
        <v>28</v>
      </c>
      <c r="D24" s="7">
        <f>2.139</f>
        <v>2.1389999999999998</v>
      </c>
      <c r="E24" s="7">
        <f>3754.14+3754.14+3754.14+3855.27+3855.27+3967.61+3967.61+3967.61+3967.61+3967.61+3967.61</f>
        <v>42778.62</v>
      </c>
      <c r="F24" s="4"/>
    </row>
    <row r="25" spans="1:6" s="1" customFormat="1" ht="31.5" x14ac:dyDescent="0.25">
      <c r="A25" s="7">
        <v>16</v>
      </c>
      <c r="B25" s="8" t="s">
        <v>29</v>
      </c>
      <c r="C25" s="8" t="s">
        <v>30</v>
      </c>
      <c r="D25" s="7">
        <f>1.2</f>
        <v>1.2</v>
      </c>
      <c r="E25" s="7">
        <f>31591.66+31591.66+31591.66+32442.56+32442.56+33388.02+33388.02+33388.02+33388.02+33388.02+33388.02</f>
        <v>359988.22000000003</v>
      </c>
      <c r="F25" s="4"/>
    </row>
    <row r="26" spans="1:6" s="1" customFormat="1" ht="47.25" x14ac:dyDescent="0.25">
      <c r="A26" s="7">
        <v>17</v>
      </c>
      <c r="B26" s="8" t="s">
        <v>45</v>
      </c>
      <c r="C26" s="8" t="s">
        <v>14</v>
      </c>
      <c r="D26" s="7">
        <f>0.05+0.15</f>
        <v>0.2</v>
      </c>
      <c r="E26" s="7">
        <f>770.5+2311.57</f>
        <v>3082.07</v>
      </c>
      <c r="F26" s="4"/>
    </row>
    <row r="27" spans="1:6" s="1" customFormat="1" ht="31.5" x14ac:dyDescent="0.25">
      <c r="A27" s="7">
        <v>18</v>
      </c>
      <c r="B27" s="8" t="s">
        <v>52</v>
      </c>
      <c r="C27" s="8" t="s">
        <v>46</v>
      </c>
      <c r="D27" s="7">
        <f>0.02</f>
        <v>0.02</v>
      </c>
      <c r="E27" s="7">
        <f>63.95</f>
        <v>63.95</v>
      </c>
      <c r="F27" s="4"/>
    </row>
    <row r="28" spans="1:6" s="1" customFormat="1" ht="31.5" x14ac:dyDescent="0.25">
      <c r="A28" s="7">
        <v>19</v>
      </c>
      <c r="B28" s="8" t="s">
        <v>51</v>
      </c>
      <c r="C28" s="8" t="s">
        <v>46</v>
      </c>
      <c r="D28" s="7">
        <f>0.03+0.02</f>
        <v>0.05</v>
      </c>
      <c r="E28" s="7">
        <f>2006.28+1337.54</f>
        <v>3343.8199999999997</v>
      </c>
      <c r="F28" s="4"/>
    </row>
    <row r="29" spans="1:6" s="1" customFormat="1" ht="31.5" x14ac:dyDescent="0.25">
      <c r="A29" s="7">
        <v>20</v>
      </c>
      <c r="B29" s="8" t="s">
        <v>47</v>
      </c>
      <c r="C29" s="8" t="s">
        <v>48</v>
      </c>
      <c r="D29" s="7">
        <f>0.02</f>
        <v>0.02</v>
      </c>
      <c r="E29" s="7">
        <f>122.4</f>
        <v>122.4</v>
      </c>
      <c r="F29" s="4"/>
    </row>
    <row r="30" spans="1:6" s="1" customFormat="1" ht="47.25" x14ac:dyDescent="0.25">
      <c r="A30" s="7">
        <v>21</v>
      </c>
      <c r="B30" s="8" t="s">
        <v>49</v>
      </c>
      <c r="C30" s="8" t="s">
        <v>50</v>
      </c>
      <c r="D30" s="7">
        <f>0.003</f>
        <v>3.0000000000000001E-3</v>
      </c>
      <c r="E30" s="7">
        <f>0.43</f>
        <v>0.43</v>
      </c>
      <c r="F30" s="4"/>
    </row>
    <row r="31" spans="1:6" s="1" customFormat="1" ht="31.5" x14ac:dyDescent="0.25">
      <c r="A31" s="7">
        <v>22</v>
      </c>
      <c r="B31" s="8" t="s">
        <v>53</v>
      </c>
      <c r="C31" s="8" t="s">
        <v>54</v>
      </c>
      <c r="D31" s="7">
        <f>0.01+0.01</f>
        <v>0.02</v>
      </c>
      <c r="E31" s="7">
        <f>371.67+371.67</f>
        <v>743.34</v>
      </c>
      <c r="F31" s="4"/>
    </row>
    <row r="32" spans="1:6" s="1" customFormat="1" ht="31.5" x14ac:dyDescent="0.25">
      <c r="A32" s="7">
        <v>23</v>
      </c>
      <c r="B32" s="8" t="s">
        <v>66</v>
      </c>
      <c r="C32" s="8" t="s">
        <v>54</v>
      </c>
      <c r="D32" s="7">
        <f>0.04</f>
        <v>0.04</v>
      </c>
      <c r="E32" s="7">
        <f>790.63</f>
        <v>790.63</v>
      </c>
      <c r="F32" s="4"/>
    </row>
    <row r="33" spans="1:6" ht="15.75" x14ac:dyDescent="0.25">
      <c r="A33" s="7"/>
      <c r="B33" s="8"/>
      <c r="C33" s="8"/>
      <c r="D33" s="7"/>
      <c r="E33" s="9">
        <f>SUM(E10:E32)</f>
        <v>643390.60999999987</v>
      </c>
      <c r="F33" s="4"/>
    </row>
    <row r="34" spans="1:6" ht="15.75" x14ac:dyDescent="0.25">
      <c r="A34" s="7"/>
      <c r="B34" s="12" t="s">
        <v>13</v>
      </c>
      <c r="C34" s="8"/>
      <c r="D34" s="7"/>
      <c r="E34" s="7"/>
      <c r="F34" s="4"/>
    </row>
    <row r="35" spans="1:6" ht="31.5" x14ac:dyDescent="0.25">
      <c r="A35" s="7">
        <v>1</v>
      </c>
      <c r="B35" s="8" t="s">
        <v>72</v>
      </c>
      <c r="C35" s="8" t="s">
        <v>15</v>
      </c>
      <c r="D35" s="7">
        <f>0.07+0.11+0.06+0.02+0.02</f>
        <v>0.28000000000000003</v>
      </c>
      <c r="E35" s="7">
        <f>3591.99+893.16+5628.46+2830.75+2830.75+2755.14+2967+7448.46</f>
        <v>28945.71</v>
      </c>
      <c r="F35" s="4"/>
    </row>
    <row r="36" spans="1:6" s="1" customFormat="1" ht="15.75" x14ac:dyDescent="0.25">
      <c r="A36" s="7">
        <v>2</v>
      </c>
      <c r="B36" s="8" t="s">
        <v>61</v>
      </c>
      <c r="C36" s="8" t="s">
        <v>15</v>
      </c>
      <c r="D36" s="7">
        <f>0.05</f>
        <v>0.05</v>
      </c>
      <c r="E36" s="7">
        <f>1190.52</f>
        <v>1190.52</v>
      </c>
      <c r="F36" s="4"/>
    </row>
    <row r="37" spans="1:6" s="1" customFormat="1" ht="47.25" x14ac:dyDescent="0.25">
      <c r="A37" s="7">
        <v>3</v>
      </c>
      <c r="B37" s="8" t="s">
        <v>65</v>
      </c>
      <c r="C37" s="8" t="s">
        <v>34</v>
      </c>
      <c r="D37" s="7">
        <f>0.03</f>
        <v>0.03</v>
      </c>
      <c r="E37" s="7">
        <f>2249.86</f>
        <v>2249.86</v>
      </c>
      <c r="F37" s="4"/>
    </row>
    <row r="38" spans="1:6" s="1" customFormat="1" ht="15.75" x14ac:dyDescent="0.25">
      <c r="A38" s="7">
        <v>4</v>
      </c>
      <c r="B38" s="8" t="s">
        <v>23</v>
      </c>
      <c r="C38" s="8" t="s">
        <v>25</v>
      </c>
      <c r="D38" s="7">
        <f>5+5</f>
        <v>10</v>
      </c>
      <c r="E38" s="7">
        <f>3772.42+3877.42</f>
        <v>7649.84</v>
      </c>
      <c r="F38" s="4"/>
    </row>
    <row r="39" spans="1:6" s="1" customFormat="1" ht="15.75" x14ac:dyDescent="0.25">
      <c r="A39" s="7">
        <v>5</v>
      </c>
      <c r="B39" s="8" t="s">
        <v>24</v>
      </c>
      <c r="C39" s="8" t="s">
        <v>25</v>
      </c>
      <c r="D39" s="7">
        <f>6+6+2</f>
        <v>14</v>
      </c>
      <c r="E39" s="7">
        <f>4406.67+4406.67+2201.69</f>
        <v>11015.03</v>
      </c>
      <c r="F39" s="4"/>
    </row>
    <row r="40" spans="1:6" s="1" customFormat="1" ht="31.5" x14ac:dyDescent="0.25">
      <c r="A40" s="7">
        <v>6</v>
      </c>
      <c r="B40" s="8" t="s">
        <v>62</v>
      </c>
      <c r="C40" s="8" t="s">
        <v>38</v>
      </c>
      <c r="D40" s="7">
        <f>7+13+2+2</f>
        <v>24</v>
      </c>
      <c r="E40" s="7">
        <f>21965.49+38734.35+5959.14+5959.14</f>
        <v>72618.12</v>
      </c>
      <c r="F40" s="4"/>
    </row>
    <row r="41" spans="1:6" s="1" customFormat="1" ht="31.5" x14ac:dyDescent="0.25">
      <c r="A41" s="7">
        <v>7</v>
      </c>
      <c r="B41" s="8" t="s">
        <v>77</v>
      </c>
      <c r="C41" s="8" t="s">
        <v>38</v>
      </c>
      <c r="D41" s="7">
        <v>2</v>
      </c>
      <c r="E41" s="7">
        <f>6168.59</f>
        <v>6168.59</v>
      </c>
      <c r="F41" s="4"/>
    </row>
    <row r="42" spans="1:6" s="1" customFormat="1" ht="31.5" x14ac:dyDescent="0.25">
      <c r="A42" s="7">
        <v>8</v>
      </c>
      <c r="B42" s="8" t="s">
        <v>63</v>
      </c>
      <c r="C42" s="8" t="s">
        <v>38</v>
      </c>
      <c r="D42" s="7">
        <f>6</f>
        <v>6</v>
      </c>
      <c r="E42" s="7">
        <f>19897.71</f>
        <v>19897.71</v>
      </c>
      <c r="F42" s="4"/>
    </row>
    <row r="43" spans="1:6" s="1" customFormat="1" ht="31.5" x14ac:dyDescent="0.25">
      <c r="A43" s="7">
        <v>9</v>
      </c>
      <c r="B43" s="8" t="s">
        <v>39</v>
      </c>
      <c r="C43" s="8" t="s">
        <v>40</v>
      </c>
      <c r="D43" s="7">
        <f>0.06</f>
        <v>0.06</v>
      </c>
      <c r="E43" s="7">
        <f>2088.12</f>
        <v>2088.12</v>
      </c>
      <c r="F43" s="4"/>
    </row>
    <row r="44" spans="1:6" s="1" customFormat="1" ht="31.5" x14ac:dyDescent="0.25">
      <c r="A44" s="7">
        <v>10</v>
      </c>
      <c r="B44" s="8" t="s">
        <v>73</v>
      </c>
      <c r="C44" s="8" t="s">
        <v>74</v>
      </c>
      <c r="D44" s="7">
        <f>0.2</f>
        <v>0.2</v>
      </c>
      <c r="E44" s="7">
        <f>4778.48</f>
        <v>4778.4799999999996</v>
      </c>
      <c r="F44" s="4"/>
    </row>
    <row r="45" spans="1:6" s="1" customFormat="1" ht="31.5" x14ac:dyDescent="0.25">
      <c r="A45" s="7">
        <v>11</v>
      </c>
      <c r="B45" s="8" t="s">
        <v>75</v>
      </c>
      <c r="C45" s="8" t="s">
        <v>76</v>
      </c>
      <c r="D45" s="7">
        <f>2</f>
        <v>2</v>
      </c>
      <c r="E45" s="7">
        <f>2166.27</f>
        <v>2166.27</v>
      </c>
      <c r="F45" s="4"/>
    </row>
    <row r="46" spans="1:6" s="1" customFormat="1" ht="47.25" x14ac:dyDescent="0.25">
      <c r="A46" s="7">
        <v>12</v>
      </c>
      <c r="B46" s="8" t="s">
        <v>78</v>
      </c>
      <c r="C46" s="8" t="s">
        <v>79</v>
      </c>
      <c r="D46" s="7">
        <v>0.03</v>
      </c>
      <c r="E46" s="7">
        <f>130.11</f>
        <v>130.11000000000001</v>
      </c>
      <c r="F46" s="4"/>
    </row>
    <row r="47" spans="1:6" s="1" customFormat="1" ht="78.75" x14ac:dyDescent="0.25">
      <c r="A47" s="7">
        <v>13</v>
      </c>
      <c r="B47" s="8" t="s">
        <v>80</v>
      </c>
      <c r="C47" s="8" t="s">
        <v>16</v>
      </c>
      <c r="D47" s="7">
        <f>0.1</f>
        <v>0.1</v>
      </c>
      <c r="E47" s="7">
        <f>377.8</f>
        <v>377.8</v>
      </c>
      <c r="F47" s="4"/>
    </row>
    <row r="48" spans="1:6" s="1" customFormat="1" ht="78.75" x14ac:dyDescent="0.25">
      <c r="A48" s="7">
        <v>14</v>
      </c>
      <c r="B48" s="8" t="s">
        <v>81</v>
      </c>
      <c r="C48" s="8" t="s">
        <v>16</v>
      </c>
      <c r="D48" s="7">
        <f>0.1</f>
        <v>0.1</v>
      </c>
      <c r="E48" s="7">
        <f>292.42</f>
        <v>292.42</v>
      </c>
      <c r="F48" s="4"/>
    </row>
    <row r="49" spans="1:6" s="1" customFormat="1" ht="78.75" x14ac:dyDescent="0.25">
      <c r="A49" s="7">
        <v>15</v>
      </c>
      <c r="B49" s="8" t="s">
        <v>82</v>
      </c>
      <c r="C49" s="8" t="s">
        <v>16</v>
      </c>
      <c r="D49" s="7">
        <f>0.7</f>
        <v>0.7</v>
      </c>
      <c r="E49" s="7">
        <f>3465.79</f>
        <v>3465.79</v>
      </c>
      <c r="F49" s="4"/>
    </row>
    <row r="50" spans="1:6" s="1" customFormat="1" ht="47.25" x14ac:dyDescent="0.25">
      <c r="A50" s="7">
        <v>16</v>
      </c>
      <c r="B50" s="8" t="s">
        <v>84</v>
      </c>
      <c r="C50" s="8" t="s">
        <v>83</v>
      </c>
      <c r="D50" s="7">
        <f>1</f>
        <v>1</v>
      </c>
      <c r="E50" s="7">
        <f>1462.61+13818</f>
        <v>15280.61</v>
      </c>
      <c r="F50" s="4"/>
    </row>
    <row r="51" spans="1:6" s="1" customFormat="1" ht="31.5" x14ac:dyDescent="0.25">
      <c r="A51" s="7">
        <v>17</v>
      </c>
      <c r="B51" s="8" t="s">
        <v>85</v>
      </c>
      <c r="C51" s="8" t="s">
        <v>83</v>
      </c>
      <c r="D51" s="7">
        <v>2</v>
      </c>
      <c r="E51" s="7">
        <f>3909.14+28980</f>
        <v>32889.14</v>
      </c>
      <c r="F51" s="4"/>
    </row>
    <row r="52" spans="1:6" s="1" customFormat="1" ht="47.25" x14ac:dyDescent="0.25">
      <c r="A52" s="7">
        <v>18</v>
      </c>
      <c r="B52" s="8" t="s">
        <v>86</v>
      </c>
      <c r="C52" s="8" t="s">
        <v>8</v>
      </c>
      <c r="D52" s="7">
        <f>2</f>
        <v>2</v>
      </c>
      <c r="E52" s="7">
        <f>982.14+7174.4</f>
        <v>8156.54</v>
      </c>
      <c r="F52" s="4"/>
    </row>
    <row r="53" spans="1:6" s="1" customFormat="1" ht="31.5" x14ac:dyDescent="0.25">
      <c r="A53" s="7">
        <v>19</v>
      </c>
      <c r="B53" s="8" t="s">
        <v>87</v>
      </c>
      <c r="C53" s="8" t="s">
        <v>8</v>
      </c>
      <c r="D53" s="7">
        <v>1</v>
      </c>
      <c r="E53" s="7">
        <f>491.09+3138.8</f>
        <v>3629.8900000000003</v>
      </c>
      <c r="F53" s="4"/>
    </row>
    <row r="54" spans="1:6" s="1" customFormat="1" ht="31.5" x14ac:dyDescent="0.25">
      <c r="A54" s="7">
        <v>20</v>
      </c>
      <c r="B54" s="8" t="s">
        <v>88</v>
      </c>
      <c r="C54" s="8" t="s">
        <v>15</v>
      </c>
      <c r="D54" s="7">
        <f>0.06</f>
        <v>0.06</v>
      </c>
      <c r="E54" s="7">
        <f>4404.04+214.52+9987.77</f>
        <v>14606.330000000002</v>
      </c>
      <c r="F54" s="4"/>
    </row>
    <row r="55" spans="1:6" s="1" customFormat="1" ht="15.75" x14ac:dyDescent="0.25">
      <c r="A55" s="7">
        <v>21</v>
      </c>
      <c r="B55" s="8" t="s">
        <v>89</v>
      </c>
      <c r="C55" s="8" t="s">
        <v>83</v>
      </c>
      <c r="D55" s="7">
        <v>1</v>
      </c>
      <c r="E55" s="7">
        <f>1583.99+1189.81</f>
        <v>2773.8</v>
      </c>
      <c r="F55" s="4"/>
    </row>
    <row r="56" spans="1:6" s="1" customFormat="1" ht="31.5" x14ac:dyDescent="0.25">
      <c r="A56" s="7">
        <v>22</v>
      </c>
      <c r="B56" s="8" t="s">
        <v>90</v>
      </c>
      <c r="C56" s="8" t="s">
        <v>8</v>
      </c>
      <c r="D56" s="7">
        <v>1</v>
      </c>
      <c r="E56" s="7">
        <f>249+784.7</f>
        <v>1033.7</v>
      </c>
      <c r="F56" s="4"/>
    </row>
    <row r="57" spans="1:6" s="1" customFormat="1" ht="15.75" x14ac:dyDescent="0.25">
      <c r="A57" s="7">
        <v>23</v>
      </c>
      <c r="B57" s="8" t="s">
        <v>91</v>
      </c>
      <c r="C57" s="8" t="s">
        <v>92</v>
      </c>
      <c r="D57" s="7">
        <f>0.2</f>
        <v>0.2</v>
      </c>
      <c r="E57" s="7">
        <f>3625.52+326.9</f>
        <v>3952.42</v>
      </c>
      <c r="F57" s="4"/>
    </row>
    <row r="58" spans="1:6" s="1" customFormat="1" ht="15.75" x14ac:dyDescent="0.25">
      <c r="A58" s="7">
        <v>24</v>
      </c>
      <c r="B58" s="8" t="s">
        <v>93</v>
      </c>
      <c r="C58" s="8" t="s">
        <v>92</v>
      </c>
      <c r="D58" s="7">
        <f>0.5</f>
        <v>0.5</v>
      </c>
      <c r="E58" s="7">
        <f>1113.21+328.8+46.59</f>
        <v>1488.6</v>
      </c>
      <c r="F58" s="4"/>
    </row>
    <row r="59" spans="1:6" s="1" customFormat="1" ht="31.5" x14ac:dyDescent="0.25">
      <c r="A59" s="7">
        <v>25</v>
      </c>
      <c r="B59" s="8" t="s">
        <v>94</v>
      </c>
      <c r="C59" s="8" t="s">
        <v>95</v>
      </c>
      <c r="D59" s="7">
        <v>1</v>
      </c>
      <c r="E59" s="7">
        <f>5863.33+1935.06</f>
        <v>7798.3899999999994</v>
      </c>
      <c r="F59" s="4"/>
    </row>
    <row r="60" spans="1:6" s="1" customFormat="1" ht="47.25" x14ac:dyDescent="0.25">
      <c r="A60" s="7">
        <v>26</v>
      </c>
      <c r="B60" s="8" t="s">
        <v>96</v>
      </c>
      <c r="C60" s="8" t="s">
        <v>97</v>
      </c>
      <c r="D60" s="7">
        <f>0.24</f>
        <v>0.24</v>
      </c>
      <c r="E60" s="7">
        <f>1342.81</f>
        <v>1342.81</v>
      </c>
      <c r="F60" s="4"/>
    </row>
    <row r="61" spans="1:6" s="18" customFormat="1" ht="31.5" x14ac:dyDescent="0.25">
      <c r="A61" s="7">
        <v>27</v>
      </c>
      <c r="B61" s="16" t="s">
        <v>98</v>
      </c>
      <c r="C61" s="16" t="s">
        <v>8</v>
      </c>
      <c r="D61" s="15">
        <f>2</f>
        <v>2</v>
      </c>
      <c r="E61" s="15">
        <f>960.69+548.1</f>
        <v>1508.79</v>
      </c>
      <c r="F61" s="17"/>
    </row>
    <row r="62" spans="1:6" s="18" customFormat="1" ht="31.5" x14ac:dyDescent="0.25">
      <c r="A62" s="7">
        <v>28</v>
      </c>
      <c r="B62" s="16" t="s">
        <v>99</v>
      </c>
      <c r="C62" s="16" t="s">
        <v>15</v>
      </c>
      <c r="D62" s="15">
        <v>0.01</v>
      </c>
      <c r="E62" s="15">
        <f>321.74+15.59</f>
        <v>337.33</v>
      </c>
      <c r="F62" s="17"/>
    </row>
    <row r="63" spans="1:6" s="1" customFormat="1" ht="31.5" x14ac:dyDescent="0.25">
      <c r="A63" s="7">
        <v>29</v>
      </c>
      <c r="B63" s="8" t="s">
        <v>100</v>
      </c>
      <c r="C63" s="8" t="s">
        <v>25</v>
      </c>
      <c r="D63" s="7">
        <f>1</f>
        <v>1</v>
      </c>
      <c r="E63" s="7">
        <f>147781.94</f>
        <v>147781.94</v>
      </c>
      <c r="F63" s="4"/>
    </row>
    <row r="64" spans="1:6" s="1" customFormat="1" ht="15.75" x14ac:dyDescent="0.25">
      <c r="A64" s="7">
        <v>30</v>
      </c>
      <c r="B64" s="8" t="s">
        <v>101</v>
      </c>
      <c r="C64" s="8" t="s">
        <v>102</v>
      </c>
      <c r="D64" s="7">
        <v>1</v>
      </c>
      <c r="E64" s="7">
        <f>14081.06</f>
        <v>14081.06</v>
      </c>
      <c r="F64" s="4"/>
    </row>
    <row r="65" spans="1:7" s="1" customFormat="1" ht="78.75" x14ac:dyDescent="0.25">
      <c r="A65" s="7">
        <v>31</v>
      </c>
      <c r="B65" s="8" t="s">
        <v>70</v>
      </c>
      <c r="C65" s="8" t="s">
        <v>16</v>
      </c>
      <c r="D65" s="7">
        <f>0.03</f>
        <v>0.03</v>
      </c>
      <c r="E65" s="7">
        <f>529.39</f>
        <v>529.39</v>
      </c>
      <c r="F65" s="4"/>
    </row>
    <row r="66" spans="1:7" s="1" customFormat="1" ht="47.25" x14ac:dyDescent="0.25">
      <c r="A66" s="7">
        <v>32</v>
      </c>
      <c r="B66" s="8" t="s">
        <v>67</v>
      </c>
      <c r="C66" s="8" t="s">
        <v>43</v>
      </c>
      <c r="D66" s="7">
        <f>0.02</f>
        <v>0.02</v>
      </c>
      <c r="E66" s="7">
        <f>664.07</f>
        <v>664.07</v>
      </c>
      <c r="F66" s="4"/>
    </row>
    <row r="67" spans="1:7" s="1" customFormat="1" ht="31.5" x14ac:dyDescent="0.25">
      <c r="A67" s="7">
        <v>33</v>
      </c>
      <c r="B67" s="8" t="s">
        <v>33</v>
      </c>
      <c r="C67" s="8" t="s">
        <v>15</v>
      </c>
      <c r="D67" s="7">
        <f>0.1</f>
        <v>0.1</v>
      </c>
      <c r="E67" s="7">
        <f>6315.92</f>
        <v>6315.92</v>
      </c>
      <c r="F67" s="4"/>
    </row>
    <row r="68" spans="1:7" s="1" customFormat="1" ht="47.25" x14ac:dyDescent="0.25">
      <c r="A68" s="7">
        <v>34</v>
      </c>
      <c r="B68" s="8" t="s">
        <v>35</v>
      </c>
      <c r="C68" s="8" t="s">
        <v>36</v>
      </c>
      <c r="D68" s="7">
        <f>40</f>
        <v>40</v>
      </c>
      <c r="E68" s="7">
        <f>35104.4</f>
        <v>35104.400000000001</v>
      </c>
      <c r="F68" s="4"/>
    </row>
    <row r="69" spans="1:7" s="1" customFormat="1" ht="31.5" x14ac:dyDescent="0.25">
      <c r="A69" s="7">
        <v>35</v>
      </c>
      <c r="B69" s="8" t="s">
        <v>71</v>
      </c>
      <c r="C69" s="8" t="s">
        <v>43</v>
      </c>
      <c r="D69" s="7">
        <f>0.02</f>
        <v>0.02</v>
      </c>
      <c r="E69" s="7">
        <f>1100.75</f>
        <v>1100.75</v>
      </c>
      <c r="F69" s="4"/>
    </row>
    <row r="70" spans="1:7" s="1" customFormat="1" ht="31.5" x14ac:dyDescent="0.25">
      <c r="A70" s="7">
        <v>36</v>
      </c>
      <c r="B70" s="8" t="s">
        <v>103</v>
      </c>
      <c r="C70" s="8" t="s">
        <v>104</v>
      </c>
      <c r="D70" s="7">
        <v>3</v>
      </c>
      <c r="E70" s="7">
        <f>2625</f>
        <v>2625</v>
      </c>
      <c r="F70" s="4"/>
    </row>
    <row r="71" spans="1:7" s="1" customFormat="1" ht="15.75" x14ac:dyDescent="0.25">
      <c r="A71" s="7"/>
      <c r="B71" s="8"/>
      <c r="C71" s="8"/>
      <c r="D71" s="7"/>
      <c r="E71" s="13">
        <f>SUM(E35:E70)</f>
        <v>466035.25000000006</v>
      </c>
      <c r="F71" s="4"/>
    </row>
    <row r="72" spans="1:7" ht="15.75" x14ac:dyDescent="0.25">
      <c r="A72" s="7"/>
      <c r="B72" s="8" t="s">
        <v>11</v>
      </c>
      <c r="C72" s="7"/>
      <c r="D72" s="7"/>
      <c r="E72" s="9">
        <f>E33+E71</f>
        <v>1109425.8599999999</v>
      </c>
      <c r="F72" s="4"/>
    </row>
    <row r="73" spans="1:7" ht="15.75" x14ac:dyDescent="0.25">
      <c r="A73" s="7"/>
      <c r="B73" s="8"/>
      <c r="C73" s="7"/>
      <c r="D73" s="7"/>
      <c r="E73" s="7"/>
      <c r="F73" s="4"/>
    </row>
    <row r="74" spans="1:7" ht="15.75" x14ac:dyDescent="0.25">
      <c r="A74" s="10"/>
      <c r="B74" s="10"/>
      <c r="C74" s="10"/>
      <c r="D74" s="10"/>
      <c r="E74" s="10"/>
      <c r="F74" s="4"/>
    </row>
    <row r="75" spans="1:7" ht="15.75" x14ac:dyDescent="0.25">
      <c r="A75" s="10"/>
      <c r="B75" s="10" t="s">
        <v>20</v>
      </c>
      <c r="C75" s="10" t="s">
        <v>21</v>
      </c>
      <c r="D75" s="10"/>
      <c r="E75" s="10"/>
      <c r="F75" s="1"/>
    </row>
    <row r="76" spans="1:7" x14ac:dyDescent="0.25">
      <c r="A76" s="2"/>
      <c r="B76" s="2"/>
      <c r="C76" s="2"/>
      <c r="D76" s="2"/>
      <c r="E76" s="2"/>
      <c r="F76" s="1"/>
    </row>
    <row r="77" spans="1:7" x14ac:dyDescent="0.25">
      <c r="A77" s="2"/>
      <c r="B77" s="2"/>
      <c r="C77" s="2"/>
      <c r="D77" s="2"/>
      <c r="E77" s="2"/>
      <c r="F77" s="1"/>
    </row>
    <row r="78" spans="1:7" x14ac:dyDescent="0.25">
      <c r="A78" s="2"/>
      <c r="B78" s="2" t="s">
        <v>22</v>
      </c>
      <c r="C78" s="2"/>
      <c r="D78" s="2"/>
      <c r="E78" s="2"/>
      <c r="F78" s="1"/>
    </row>
    <row r="79" spans="1:7" x14ac:dyDescent="0.25">
      <c r="A79" s="2"/>
      <c r="B79" s="2"/>
      <c r="C79" s="2"/>
      <c r="D79" s="2"/>
      <c r="E79" s="2"/>
      <c r="F79" s="14"/>
      <c r="G79" s="14"/>
    </row>
    <row r="80" spans="1:7" x14ac:dyDescent="0.25">
      <c r="A80" s="2"/>
      <c r="B80" s="2"/>
      <c r="C80" s="2"/>
      <c r="D80" s="2"/>
      <c r="E80" s="2"/>
      <c r="F80" s="14"/>
      <c r="G80" s="14"/>
    </row>
    <row r="81" spans="1:6" x14ac:dyDescent="0.25">
      <c r="A81" s="2"/>
      <c r="B81" s="2"/>
      <c r="C81" s="2"/>
      <c r="D81" s="2"/>
      <c r="E81" s="2"/>
      <c r="F81" s="14"/>
    </row>
    <row r="82" spans="1:6" x14ac:dyDescent="0.25">
      <c r="A82" s="2"/>
      <c r="B82" s="2"/>
      <c r="C82" s="2"/>
      <c r="D82" s="2"/>
      <c r="E82" s="19"/>
    </row>
    <row r="83" spans="1:6" x14ac:dyDescent="0.25">
      <c r="A83" s="2"/>
      <c r="B83" s="2"/>
      <c r="C83" s="2"/>
      <c r="D83" s="2"/>
      <c r="E83" s="2"/>
    </row>
    <row r="84" spans="1:6" x14ac:dyDescent="0.25">
      <c r="A84" s="2"/>
      <c r="B84" s="2"/>
      <c r="C84" s="2"/>
      <c r="D84" s="2"/>
      <c r="E84" s="2"/>
      <c r="F84" t="s">
        <v>68</v>
      </c>
    </row>
    <row r="85" spans="1:6" x14ac:dyDescent="0.25">
      <c r="A85" s="2"/>
      <c r="B85" s="2"/>
      <c r="C85" s="2"/>
      <c r="D85" s="2"/>
      <c r="E85" s="2"/>
    </row>
    <row r="86" spans="1:6" x14ac:dyDescent="0.25">
      <c r="A86" s="2"/>
      <c r="B86" s="2"/>
      <c r="C86" s="2"/>
      <c r="D86" s="2"/>
      <c r="E86" s="2"/>
    </row>
    <row r="87" spans="1:6" x14ac:dyDescent="0.25">
      <c r="A87" s="2"/>
      <c r="B87" s="2"/>
      <c r="C87" s="2"/>
      <c r="D87" s="2"/>
      <c r="E87" s="2"/>
    </row>
    <row r="88" spans="1:6" x14ac:dyDescent="0.25">
      <c r="A88" s="2"/>
      <c r="B88" s="2"/>
      <c r="C88" s="2"/>
      <c r="D88" s="2"/>
      <c r="E88" s="2"/>
    </row>
    <row r="89" spans="1:6" x14ac:dyDescent="0.25">
      <c r="A89" s="2"/>
      <c r="B89" s="2"/>
      <c r="C89" s="2"/>
      <c r="D89" s="2"/>
      <c r="E89" s="2"/>
    </row>
    <row r="90" spans="1:6" x14ac:dyDescent="0.25">
      <c r="A90" s="2"/>
      <c r="B90" s="2"/>
      <c r="C90" s="2"/>
      <c r="D90" s="2"/>
      <c r="E90" s="2"/>
    </row>
    <row r="91" spans="1:6" x14ac:dyDescent="0.25">
      <c r="A91" s="2"/>
      <c r="B91" s="2"/>
      <c r="C91" s="2"/>
      <c r="D91" s="2"/>
      <c r="E91" s="2"/>
    </row>
    <row r="92" spans="1:6" x14ac:dyDescent="0.25">
      <c r="A92" s="2"/>
      <c r="B92" s="2"/>
      <c r="C92" s="2"/>
      <c r="D92" s="2"/>
      <c r="E92" s="2"/>
    </row>
    <row r="93" spans="1:6" x14ac:dyDescent="0.25">
      <c r="A93" s="2"/>
      <c r="B93" s="2"/>
      <c r="C93" s="2"/>
      <c r="D93" s="2"/>
      <c r="E93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2018-02-01T12:14:59Z</cp:lastPrinted>
  <dcterms:created xsi:type="dcterms:W3CDTF">2016-09-29T06:37:31Z</dcterms:created>
  <dcterms:modified xsi:type="dcterms:W3CDTF">2018-02-01T12:17:43Z</dcterms:modified>
</cp:coreProperties>
</file>