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4" i="1" l="1"/>
  <c r="D36" i="1"/>
  <c r="E26" i="1"/>
  <c r="E18" i="1"/>
  <c r="D18" i="1"/>
  <c r="E51" i="1"/>
  <c r="E46" i="1"/>
  <c r="D46" i="1"/>
  <c r="E45" i="1"/>
  <c r="D45" i="1"/>
  <c r="E22" i="1"/>
  <c r="D22" i="1"/>
  <c r="E19" i="1"/>
  <c r="D19" i="1"/>
  <c r="D21" i="1"/>
  <c r="E21" i="1"/>
  <c r="E17" i="1"/>
  <c r="D17" i="1"/>
  <c r="E44" i="1"/>
  <c r="E43" i="1"/>
  <c r="D43" i="1"/>
  <c r="E38" i="1"/>
  <c r="D38" i="1"/>
  <c r="E42" i="1"/>
  <c r="D42" i="1"/>
  <c r="E41" i="1"/>
  <c r="D41" i="1"/>
  <c r="E40" i="1"/>
  <c r="D40" i="1"/>
  <c r="E37" i="1"/>
  <c r="D37" i="1"/>
  <c r="E39" i="1"/>
  <c r="D39" i="1"/>
  <c r="E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5" i="1"/>
  <c r="D25" i="1"/>
  <c r="E27" i="1"/>
  <c r="D27" i="1"/>
  <c r="D26" i="1"/>
  <c r="E24" i="1"/>
  <c r="D24" i="1"/>
  <c r="D44" i="1"/>
  <c r="E50" i="1"/>
  <c r="D50" i="1"/>
  <c r="E49" i="1"/>
  <c r="D49" i="1"/>
  <c r="E52" i="1"/>
  <c r="D52" i="1"/>
  <c r="E47" i="1"/>
  <c r="D47" i="1"/>
  <c r="E20" i="1"/>
  <c r="D20" i="1"/>
  <c r="E23" i="1"/>
  <c r="D23" i="1"/>
  <c r="E48" i="1"/>
  <c r="D48" i="1"/>
  <c r="E53" i="1"/>
  <c r="D53" i="1"/>
  <c r="E13" i="1"/>
  <c r="D13" i="1"/>
  <c r="E12" i="1"/>
  <c r="D12" i="1"/>
  <c r="E10" i="1"/>
  <c r="D10" i="1"/>
  <c r="E14" i="1"/>
  <c r="D14" i="1"/>
  <c r="E15" i="1" l="1"/>
  <c r="E55" i="1" l="1"/>
</calcChain>
</file>

<file path=xl/sharedStrings.xml><?xml version="1.0" encoding="utf-8"?>
<sst xmlns="http://schemas.openxmlformats.org/spreadsheetml/2006/main" count="101" uniqueCount="79">
  <si>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</si>
  <si>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</si>
  <si>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</si>
  <si>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</si>
  <si>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</si>
  <si>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</si>
  <si>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</si>
  <si>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</si>
  <si>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</si>
  <si>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</si>
  <si>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</si>
  <si>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</si>
  <si>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</si>
  <si>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</si>
  <si>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</si>
  <si>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</si>
  <si>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</si>
  <si>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</si>
  <si>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Смена светильников со светодиодными лампами</t>
  </si>
  <si>
    <t>100м  трубопровода</t>
  </si>
  <si>
    <t>Смена кранов на шаровые краны диам. 15,25,32мм</t>
  </si>
  <si>
    <t>1 врезка</t>
  </si>
  <si>
    <t>шт</t>
  </si>
  <si>
    <t>Покрытие поверхностей грунтовкой глубокого проникновения за 1 раз стен</t>
  </si>
  <si>
    <t>100м2 покрытия</t>
  </si>
  <si>
    <t>Покрытие поверхностей грунтовкой глубокого проникновения за 1 раз потолков</t>
  </si>
  <si>
    <t>Окраска масляными составами ранее окрашенных поверхностей труб стальных за 2 раза</t>
  </si>
  <si>
    <t>Очистка канализационной сети внутренней</t>
  </si>
  <si>
    <t>100 м трубопровода</t>
  </si>
  <si>
    <t>Врезка в действующие внутренние сети трубопроводов ГВС диам.32мм</t>
  </si>
  <si>
    <t xml:space="preserve">100м2 отремонтированной поверхности </t>
  </si>
  <si>
    <t>Услуги трактора, экскаватора-погрузчика,погрузка и вывоз снега со складированием</t>
  </si>
  <si>
    <t>м3</t>
  </si>
  <si>
    <t>Смена ламп накаливания</t>
  </si>
  <si>
    <t>Смена ламп люминесцентных</t>
  </si>
  <si>
    <t>Ремонт штукатурки откосов внутри здания по камню и бетону</t>
  </si>
  <si>
    <t>Улучшенная масляная окраска ранее окрашенных дверей за 2 раза с расчисткой старой краски до 35%</t>
  </si>
  <si>
    <t>имущества МКД, выполненных за 2017  года на жилом доме № 5а</t>
  </si>
  <si>
    <t xml:space="preserve">                                       по 1 Советскому переулку</t>
  </si>
  <si>
    <t>Ремонт групповых щитков на лестничной клетке со сменой автоматов</t>
  </si>
  <si>
    <t>100 сгонов</t>
  </si>
  <si>
    <t>Установка металлической двери</t>
  </si>
  <si>
    <t>1м2 проема</t>
  </si>
  <si>
    <t>100м трубопровода с фасонными частями</t>
  </si>
  <si>
    <t>Смена трубопроводов из полиэтиленовых канализационных труб диам.до 100мм</t>
  </si>
  <si>
    <t>Простая масляная окраска ранее окрашенных бордюрных камней с подготовкой и расчисткой старой краски до 10%</t>
  </si>
  <si>
    <t>Посадка кустарников</t>
  </si>
  <si>
    <t>10 куст</t>
  </si>
  <si>
    <t>Установка рассеивателей</t>
  </si>
  <si>
    <t>Очистка поверхности щетками</t>
  </si>
  <si>
    <t>м2 очищаемой поверхности</t>
  </si>
  <si>
    <t>Окраска поливилацетатными водоэмульсионными составами улучшенная по штукатурке потолков</t>
  </si>
  <si>
    <t>Окраска поливилацетатными водоэмульсионными составами улучшенная по штукатурке стен</t>
  </si>
  <si>
    <t>Окраска водно-дисперсионными акриловыми составами высококачественная по штукатурке стен</t>
  </si>
  <si>
    <t>Окраска масляными составами ранее окрашенных металлических решеток и оград без рельефа за 2 раза</t>
  </si>
  <si>
    <t>Окраска торцов лестничных маршей</t>
  </si>
  <si>
    <t>Окраска металлических деталей мусоропровода в 9-ти этажных зданиях с пятью клапанами</t>
  </si>
  <si>
    <t>1 мусоропровод</t>
  </si>
  <si>
    <t>Окраска масляными составами ранее окрашенных металлических электрических щитков за 2 раза</t>
  </si>
  <si>
    <t>Окраска масляными составами ранее окрашенных поверхностей радиаторов и ребристых труб отопления за 2 раза</t>
  </si>
  <si>
    <t>1м2 очищаемой поверн.</t>
  </si>
  <si>
    <t>Окраска масляными составами ранее окрашенных больших металлических поверхностей за 2 раза домофонные двери</t>
  </si>
  <si>
    <t>Короба пластмассовые шириной до 40мм</t>
  </si>
  <si>
    <t>100м</t>
  </si>
  <si>
    <t>Короба пластмассовые шириной до 63мм</t>
  </si>
  <si>
    <t>Огрунтовка ранее окрашенных фасадов под окраску перхлорвиниловыми красками простых</t>
  </si>
  <si>
    <t>Улучшенная масляная окраска ранее окрашенных фасадов с расчисткой старой краски до 35%</t>
  </si>
  <si>
    <t>Ремонт металлических лестничных решеток</t>
  </si>
  <si>
    <t>100м решетки</t>
  </si>
  <si>
    <t>Замена клапана мусоропровода</t>
  </si>
  <si>
    <t>1т</t>
  </si>
  <si>
    <t>Смена сгонов у трубопроводов диам.32мм</t>
  </si>
  <si>
    <t>Смена отдельных участков трубопроводов с заготовкой труб в построечных условиях диам.32мм</t>
  </si>
  <si>
    <t>Смена сгонов у трубопроводов диам.20мм</t>
  </si>
  <si>
    <t>Усиление решетки</t>
  </si>
  <si>
    <t>1т усил</t>
  </si>
  <si>
    <t>Усиление сварных швов(наплавкой)</t>
  </si>
  <si>
    <t>1 м шва</t>
  </si>
  <si>
    <t>Изготовление,установка пандуса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</si>
</sst>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workbookViewId="0">
      <selection activeCell="A61" sqref="A1:E61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37</v>
      </c>
      <c r="C4" s="3"/>
      <c r="D4" s="3"/>
      <c r="E4" s="3"/>
      <c r="F4" s="1"/>
    </row>
    <row r="5" spans="1:6" ht="15.75" x14ac:dyDescent="0.25">
      <c r="A5" s="4"/>
      <c r="B5" s="3" t="s">
        <v>38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33</v>
      </c>
      <c r="C10" s="6" t="s">
        <v>12</v>
      </c>
      <c r="D10" s="6">
        <f>0.04</f>
        <v>0.04</v>
      </c>
      <c r="E10" s="6">
        <f>147.67</f>
        <v>147.66999999999999</v>
      </c>
      <c r="F10" s="4"/>
    </row>
    <row r="11" spans="1:6" s="1" customFormat="1" ht="15.75" x14ac:dyDescent="0.25">
      <c r="A11" s="6">
        <v>2</v>
      </c>
      <c r="B11" s="6" t="s">
        <v>34</v>
      </c>
      <c r="C11" s="6" t="s">
        <v>12</v>
      </c>
      <c r="D11" s="6"/>
      <c r="E11" s="6"/>
      <c r="F11" s="4"/>
    </row>
    <row r="12" spans="1:6" ht="15.75" x14ac:dyDescent="0.25">
      <c r="A12" s="7">
        <v>3</v>
      </c>
      <c r="B12" s="8" t="s">
        <v>8</v>
      </c>
      <c r="C12" s="8" t="s">
        <v>12</v>
      </c>
      <c r="D12" s="7">
        <f>0.01</f>
        <v>0.01</v>
      </c>
      <c r="E12" s="7">
        <f>78.62</f>
        <v>78.62</v>
      </c>
      <c r="F12" s="4"/>
    </row>
    <row r="13" spans="1:6" s="1" customFormat="1" ht="31.5" x14ac:dyDescent="0.25">
      <c r="A13" s="7">
        <v>3</v>
      </c>
      <c r="B13" s="8" t="s">
        <v>39</v>
      </c>
      <c r="C13" s="8" t="s">
        <v>12</v>
      </c>
      <c r="D13" s="7">
        <f>0.01</f>
        <v>0.01</v>
      </c>
      <c r="E13" s="7">
        <f>2337.11+2536.36</f>
        <v>4873.47</v>
      </c>
      <c r="F13" s="4"/>
    </row>
    <row r="14" spans="1:6" s="1" customFormat="1" ht="47.25" x14ac:dyDescent="0.25">
      <c r="A14" s="6">
        <v>5</v>
      </c>
      <c r="B14" s="8" t="s">
        <v>27</v>
      </c>
      <c r="C14" s="8" t="s">
        <v>28</v>
      </c>
      <c r="D14" s="7">
        <f>0.28</f>
        <v>0.28000000000000003</v>
      </c>
      <c r="E14" s="7">
        <f>4097.9</f>
        <v>4097.8999999999996</v>
      </c>
      <c r="F14" s="4"/>
    </row>
    <row r="15" spans="1:6" ht="15.75" x14ac:dyDescent="0.25">
      <c r="A15" s="7"/>
      <c r="B15" s="8"/>
      <c r="C15" s="8"/>
      <c r="D15" s="7"/>
      <c r="E15" s="13">
        <f>SUM(E10:E14)</f>
        <v>9197.66</v>
      </c>
      <c r="F15" s="4"/>
    </row>
    <row r="16" spans="1:6" ht="15.75" x14ac:dyDescent="0.25">
      <c r="A16" s="7"/>
      <c r="B16" s="12" t="s">
        <v>11</v>
      </c>
      <c r="C16" s="8"/>
      <c r="D16" s="7"/>
      <c r="E16" s="7"/>
      <c r="F16" s="4"/>
    </row>
    <row r="17" spans="1:6" ht="31.5" x14ac:dyDescent="0.25">
      <c r="A17" s="7">
        <v>1</v>
      </c>
      <c r="B17" s="8" t="s">
        <v>20</v>
      </c>
      <c r="C17" s="8" t="s">
        <v>12</v>
      </c>
      <c r="D17" s="7">
        <f>0.04+0.17</f>
        <v>0.21000000000000002</v>
      </c>
      <c r="E17" s="7">
        <f>2248.61+9133.27+731.9+943.58</f>
        <v>13057.36</v>
      </c>
      <c r="F17" s="4"/>
    </row>
    <row r="18" spans="1:6" s="1" customFormat="1" ht="31.5" x14ac:dyDescent="0.25">
      <c r="A18" s="7">
        <v>2</v>
      </c>
      <c r="B18" s="8" t="s">
        <v>71</v>
      </c>
      <c r="C18" s="8" t="s">
        <v>40</v>
      </c>
      <c r="D18" s="7">
        <f>0.01+0.01</f>
        <v>0.02</v>
      </c>
      <c r="E18" s="7">
        <f>348.56+348.03</f>
        <v>696.58999999999992</v>
      </c>
      <c r="F18" s="4"/>
    </row>
    <row r="19" spans="1:6" s="1" customFormat="1" ht="31.5" x14ac:dyDescent="0.25">
      <c r="A19" s="7">
        <v>3</v>
      </c>
      <c r="B19" s="8" t="s">
        <v>73</v>
      </c>
      <c r="C19" s="8" t="s">
        <v>40</v>
      </c>
      <c r="D19" s="7">
        <f>0.15</f>
        <v>0.15</v>
      </c>
      <c r="E19" s="7">
        <f>3122.71</f>
        <v>3122.71</v>
      </c>
      <c r="F19" s="4"/>
    </row>
    <row r="20" spans="1:6" s="1" customFormat="1" ht="94.5" x14ac:dyDescent="0.25">
      <c r="A20" s="7">
        <v>4</v>
      </c>
      <c r="B20" s="8" t="s">
        <v>44</v>
      </c>
      <c r="C20" s="8" t="s">
        <v>43</v>
      </c>
      <c r="D20" s="7">
        <f>0.125</f>
        <v>0.125</v>
      </c>
      <c r="E20" s="7">
        <f>7825.07</f>
        <v>7825.07</v>
      </c>
      <c r="F20" s="4"/>
    </row>
    <row r="21" spans="1:6" s="1" customFormat="1" ht="47.25" x14ac:dyDescent="0.25">
      <c r="A21" s="7">
        <v>5</v>
      </c>
      <c r="B21" s="8" t="s">
        <v>72</v>
      </c>
      <c r="C21" s="8" t="s">
        <v>19</v>
      </c>
      <c r="D21" s="7">
        <f>0.05</f>
        <v>0.05</v>
      </c>
      <c r="E21" s="7">
        <f>2806.62</f>
        <v>2806.62</v>
      </c>
      <c r="F21" s="4"/>
    </row>
    <row r="22" spans="1:6" s="1" customFormat="1" ht="31.5" x14ac:dyDescent="0.25">
      <c r="A22" s="7">
        <v>6</v>
      </c>
      <c r="B22" s="8" t="s">
        <v>29</v>
      </c>
      <c r="C22" s="8" t="s">
        <v>21</v>
      </c>
      <c r="D22" s="7">
        <f>1</f>
        <v>1</v>
      </c>
      <c r="E22" s="7">
        <f>3316.29</f>
        <v>3316.29</v>
      </c>
      <c r="F22" s="4"/>
    </row>
    <row r="23" spans="1:6" s="19" customFormat="1" ht="94.5" x14ac:dyDescent="0.25">
      <c r="A23" s="7">
        <v>7</v>
      </c>
      <c r="B23" s="17" t="s">
        <v>35</v>
      </c>
      <c r="C23" s="17" t="s">
        <v>30</v>
      </c>
      <c r="D23" s="16">
        <f>0.018</f>
        <v>1.7999999999999999E-2</v>
      </c>
      <c r="E23" s="16">
        <f>3119.03</f>
        <v>3119.03</v>
      </c>
      <c r="F23" s="18"/>
    </row>
    <row r="24" spans="1:6" s="19" customFormat="1" ht="78.75" x14ac:dyDescent="0.25">
      <c r="A24" s="7">
        <v>8</v>
      </c>
      <c r="B24" s="17" t="s">
        <v>49</v>
      </c>
      <c r="C24" s="17" t="s">
        <v>50</v>
      </c>
      <c r="D24" s="16">
        <f>389.8*2</f>
        <v>779.6</v>
      </c>
      <c r="E24" s="16">
        <f>177016.07*2</f>
        <v>354032.14</v>
      </c>
      <c r="F24" s="18"/>
    </row>
    <row r="25" spans="1:6" s="1" customFormat="1" ht="31.5" x14ac:dyDescent="0.25">
      <c r="A25" s="7">
        <v>9</v>
      </c>
      <c r="B25" s="8" t="s">
        <v>23</v>
      </c>
      <c r="C25" s="8" t="s">
        <v>24</v>
      </c>
      <c r="D25" s="7">
        <f>2.159*2</f>
        <v>4.3179999999999996</v>
      </c>
      <c r="E25" s="7">
        <f>11463.69*2</f>
        <v>22927.38</v>
      </c>
      <c r="F25" s="4"/>
    </row>
    <row r="26" spans="1:6" s="1" customFormat="1" ht="31.5" x14ac:dyDescent="0.25">
      <c r="A26" s="7">
        <v>10</v>
      </c>
      <c r="B26" s="8" t="s">
        <v>25</v>
      </c>
      <c r="C26" s="8" t="s">
        <v>24</v>
      </c>
      <c r="D26" s="7">
        <f>1.739*2</f>
        <v>3.4780000000000002</v>
      </c>
      <c r="E26" s="7">
        <f>10781.51*2</f>
        <v>21563.02</v>
      </c>
      <c r="F26" s="4"/>
    </row>
    <row r="27" spans="1:6" s="1" customFormat="1" ht="78.75" x14ac:dyDescent="0.25">
      <c r="A27" s="7">
        <v>11</v>
      </c>
      <c r="B27" s="8" t="s">
        <v>51</v>
      </c>
      <c r="C27" s="8" t="s">
        <v>13</v>
      </c>
      <c r="D27" s="7">
        <f>1.739*2</f>
        <v>3.4780000000000002</v>
      </c>
      <c r="E27" s="7">
        <f>58453.1*2</f>
        <v>116906.2</v>
      </c>
      <c r="F27" s="4"/>
    </row>
    <row r="28" spans="1:6" s="1" customFormat="1" ht="78.75" x14ac:dyDescent="0.25">
      <c r="A28" s="7">
        <v>12</v>
      </c>
      <c r="B28" s="8" t="s">
        <v>52</v>
      </c>
      <c r="C28" s="8" t="s">
        <v>13</v>
      </c>
      <c r="D28" s="7">
        <f>2.159*2</f>
        <v>4.3179999999999996</v>
      </c>
      <c r="E28" s="7">
        <f>59035.63*2</f>
        <v>118071.26</v>
      </c>
      <c r="F28" s="4"/>
    </row>
    <row r="29" spans="1:6" s="1" customFormat="1" ht="78.75" x14ac:dyDescent="0.25">
      <c r="A29" s="7">
        <v>13</v>
      </c>
      <c r="B29" s="8" t="s">
        <v>53</v>
      </c>
      <c r="C29" s="8" t="s">
        <v>13</v>
      </c>
      <c r="D29" s="7">
        <f>3.399*2</f>
        <v>6.798</v>
      </c>
      <c r="E29" s="7">
        <f>138564.68*2</f>
        <v>277129.36</v>
      </c>
      <c r="F29" s="4"/>
    </row>
    <row r="30" spans="1:6" s="1" customFormat="1" ht="78.75" x14ac:dyDescent="0.25">
      <c r="A30" s="7">
        <v>14</v>
      </c>
      <c r="B30" s="8" t="s">
        <v>54</v>
      </c>
      <c r="C30" s="8" t="s">
        <v>13</v>
      </c>
      <c r="D30" s="7">
        <f>0.867*2</f>
        <v>1.734</v>
      </c>
      <c r="E30" s="7">
        <f>15401.08*2</f>
        <v>30802.16</v>
      </c>
      <c r="F30" s="4"/>
    </row>
    <row r="31" spans="1:6" s="1" customFormat="1" ht="78.75" x14ac:dyDescent="0.25">
      <c r="A31" s="7">
        <v>15</v>
      </c>
      <c r="B31" s="15" t="s">
        <v>36</v>
      </c>
      <c r="C31" s="8" t="s">
        <v>13</v>
      </c>
      <c r="D31" s="7">
        <f>0.034*2</f>
        <v>6.8000000000000005E-2</v>
      </c>
      <c r="E31" s="7">
        <f>697.4*2</f>
        <v>1394.8</v>
      </c>
      <c r="F31" s="4"/>
    </row>
    <row r="32" spans="1:6" s="1" customFormat="1" ht="78.75" x14ac:dyDescent="0.25">
      <c r="A32" s="7">
        <v>16</v>
      </c>
      <c r="B32" s="15" t="s">
        <v>55</v>
      </c>
      <c r="C32" s="8" t="s">
        <v>13</v>
      </c>
      <c r="D32" s="7">
        <f>0.151*2</f>
        <v>0.30199999999999999</v>
      </c>
      <c r="E32" s="7">
        <f>2880.34*2</f>
        <v>5760.68</v>
      </c>
      <c r="F32" s="4"/>
    </row>
    <row r="33" spans="1:6" s="1" customFormat="1" ht="47.25" x14ac:dyDescent="0.25">
      <c r="A33" s="7">
        <v>17</v>
      </c>
      <c r="B33" s="15" t="s">
        <v>56</v>
      </c>
      <c r="C33" s="8" t="s">
        <v>57</v>
      </c>
      <c r="D33" s="7">
        <f>1+1</f>
        <v>2</v>
      </c>
      <c r="E33" s="7">
        <f>3677.9*2</f>
        <v>7355.8</v>
      </c>
      <c r="F33" s="4"/>
    </row>
    <row r="34" spans="1:6" s="1" customFormat="1" ht="78.75" x14ac:dyDescent="0.25">
      <c r="A34" s="7">
        <v>18</v>
      </c>
      <c r="B34" s="15" t="s">
        <v>58</v>
      </c>
      <c r="C34" s="8" t="s">
        <v>13</v>
      </c>
      <c r="D34" s="7">
        <f>0.082*2</f>
        <v>0.16400000000000001</v>
      </c>
      <c r="E34" s="7">
        <f>2818.22*2</f>
        <v>5636.44</v>
      </c>
      <c r="F34" s="4"/>
    </row>
    <row r="35" spans="1:6" ht="78.75" x14ac:dyDescent="0.25">
      <c r="A35" s="7">
        <v>19</v>
      </c>
      <c r="B35" s="8" t="s">
        <v>26</v>
      </c>
      <c r="C35" s="8" t="s">
        <v>13</v>
      </c>
      <c r="D35" s="7">
        <f>0.029*2</f>
        <v>5.8000000000000003E-2</v>
      </c>
      <c r="E35" s="7">
        <f>979.36*2</f>
        <v>1958.72</v>
      </c>
      <c r="F35" s="4"/>
    </row>
    <row r="36" spans="1:6" s="1" customFormat="1" ht="78.75" x14ac:dyDescent="0.25">
      <c r="A36" s="7">
        <v>20</v>
      </c>
      <c r="B36" s="8" t="s">
        <v>59</v>
      </c>
      <c r="C36" s="8" t="s">
        <v>13</v>
      </c>
      <c r="D36" s="7">
        <f>0.022*2</f>
        <v>4.3999999999999997E-2</v>
      </c>
      <c r="E36" s="7">
        <f>660.6*2</f>
        <v>1321.2</v>
      </c>
      <c r="F36" s="4"/>
    </row>
    <row r="37" spans="1:6" s="1" customFormat="1" ht="63" x14ac:dyDescent="0.25">
      <c r="A37" s="7">
        <v>21</v>
      </c>
      <c r="B37" s="8" t="s">
        <v>49</v>
      </c>
      <c r="C37" s="8" t="s">
        <v>60</v>
      </c>
      <c r="D37" s="7">
        <f>3.8*2</f>
        <v>7.6</v>
      </c>
      <c r="E37" s="7">
        <f>1725.66*2</f>
        <v>3451.32</v>
      </c>
      <c r="F37" s="4"/>
    </row>
    <row r="38" spans="1:6" s="1" customFormat="1" ht="78.75" x14ac:dyDescent="0.25">
      <c r="A38" s="7">
        <v>22</v>
      </c>
      <c r="B38" s="8" t="s">
        <v>61</v>
      </c>
      <c r="C38" s="8" t="s">
        <v>13</v>
      </c>
      <c r="D38" s="7">
        <f>0.038+0.048+0.038+0.048</f>
        <v>0.17199999999999999</v>
      </c>
      <c r="E38" s="7">
        <f>306.3+1317.06+448.31+354.92+448.31</f>
        <v>2874.9</v>
      </c>
      <c r="F38" s="4"/>
    </row>
    <row r="39" spans="1:6" s="1" customFormat="1" ht="31.5" x14ac:dyDescent="0.25">
      <c r="A39" s="7">
        <v>23</v>
      </c>
      <c r="B39" s="8" t="s">
        <v>67</v>
      </c>
      <c r="C39" s="8" t="s">
        <v>68</v>
      </c>
      <c r="D39" s="7">
        <f>0.4</f>
        <v>0.4</v>
      </c>
      <c r="E39" s="7">
        <f>2743.46</f>
        <v>2743.46</v>
      </c>
      <c r="F39" s="4"/>
    </row>
    <row r="40" spans="1:6" s="1" customFormat="1" ht="15.75" x14ac:dyDescent="0.25">
      <c r="A40" s="7">
        <v>24</v>
      </c>
      <c r="B40" s="8" t="s">
        <v>62</v>
      </c>
      <c r="C40" s="8" t="s">
        <v>63</v>
      </c>
      <c r="D40" s="7">
        <f>0.5+0.5</f>
        <v>1</v>
      </c>
      <c r="E40" s="7">
        <f>4503.7+60.48+216.38+226.37+3154.2+4503.7+60.48+216.38+226.37+3154.2</f>
        <v>16322.259999999998</v>
      </c>
      <c r="F40" s="4"/>
    </row>
    <row r="41" spans="1:6" s="1" customFormat="1" ht="15.75" x14ac:dyDescent="0.25">
      <c r="A41" s="7">
        <v>25</v>
      </c>
      <c r="B41" s="8" t="s">
        <v>64</v>
      </c>
      <c r="C41" s="8" t="s">
        <v>63</v>
      </c>
      <c r="D41" s="7">
        <f>0.193*2</f>
        <v>0.38600000000000001</v>
      </c>
      <c r="E41" s="7">
        <f>1962.72+543.5+146.25+1962.72+543.5+146.25</f>
        <v>5304.9400000000005</v>
      </c>
      <c r="F41" s="4"/>
    </row>
    <row r="42" spans="1:6" s="1" customFormat="1" ht="15.75" x14ac:dyDescent="0.25">
      <c r="A42" s="7">
        <v>26</v>
      </c>
      <c r="B42" s="8" t="s">
        <v>69</v>
      </c>
      <c r="C42" s="8" t="s">
        <v>70</v>
      </c>
      <c r="D42" s="7">
        <f>0.017</f>
        <v>1.7000000000000001E-2</v>
      </c>
      <c r="E42" s="7">
        <f>832.78+2500.48</f>
        <v>3333.26</v>
      </c>
      <c r="F42" s="4"/>
    </row>
    <row r="43" spans="1:6" s="1" customFormat="1" ht="78.75" x14ac:dyDescent="0.25">
      <c r="A43" s="7">
        <v>27</v>
      </c>
      <c r="B43" s="8" t="s">
        <v>65</v>
      </c>
      <c r="C43" s="8" t="s">
        <v>13</v>
      </c>
      <c r="D43" s="7">
        <f>0.112*2</f>
        <v>0.224</v>
      </c>
      <c r="E43" s="7">
        <f>446.54*2</f>
        <v>893.08</v>
      </c>
      <c r="F43" s="4"/>
    </row>
    <row r="44" spans="1:6" s="1" customFormat="1" ht="78.75" x14ac:dyDescent="0.25">
      <c r="A44" s="7">
        <v>28</v>
      </c>
      <c r="B44" s="8" t="s">
        <v>66</v>
      </c>
      <c r="C44" s="8" t="s">
        <v>13</v>
      </c>
      <c r="D44" s="7">
        <f>0.112</f>
        <v>0.112</v>
      </c>
      <c r="E44" s="7">
        <f>2735.78*2</f>
        <v>5471.56</v>
      </c>
      <c r="F44" s="4"/>
    </row>
    <row r="45" spans="1:6" s="1" customFormat="1" ht="15.75" x14ac:dyDescent="0.25">
      <c r="A45" s="7">
        <v>29</v>
      </c>
      <c r="B45" s="20" t="s">
        <v>74</v>
      </c>
      <c r="C45" s="8" t="s">
        <v>75</v>
      </c>
      <c r="D45" s="7">
        <f>0.033</f>
        <v>3.3000000000000002E-2</v>
      </c>
      <c r="E45" s="7">
        <f>3060.08+1137.02</f>
        <v>4197.1000000000004</v>
      </c>
      <c r="F45" s="4"/>
    </row>
    <row r="46" spans="1:6" s="1" customFormat="1" ht="15.75" x14ac:dyDescent="0.25">
      <c r="A46" s="7">
        <v>30</v>
      </c>
      <c r="B46" s="8" t="s">
        <v>76</v>
      </c>
      <c r="C46" s="8" t="s">
        <v>77</v>
      </c>
      <c r="D46" s="7">
        <f>3</f>
        <v>3</v>
      </c>
      <c r="E46" s="7">
        <f>4446.16</f>
        <v>4446.16</v>
      </c>
      <c r="F46" s="4"/>
    </row>
    <row r="47" spans="1:6" s="1" customFormat="1" ht="78.75" x14ac:dyDescent="0.25">
      <c r="A47" s="7">
        <v>31</v>
      </c>
      <c r="B47" s="8" t="s">
        <v>45</v>
      </c>
      <c r="C47" s="8" t="s">
        <v>13</v>
      </c>
      <c r="D47" s="7">
        <f>0.255</f>
        <v>0.255</v>
      </c>
      <c r="E47" s="7">
        <f>2651.92</f>
        <v>2651.92</v>
      </c>
      <c r="F47" s="4"/>
    </row>
    <row r="48" spans="1:6" s="1" customFormat="1" ht="31.5" x14ac:dyDescent="0.25">
      <c r="A48" s="7">
        <v>32</v>
      </c>
      <c r="B48" s="8" t="s">
        <v>41</v>
      </c>
      <c r="C48" s="8" t="s">
        <v>42</v>
      </c>
      <c r="D48" s="7">
        <f>5.67</f>
        <v>5.67</v>
      </c>
      <c r="E48" s="7">
        <f>9853.63+31200</f>
        <v>41053.629999999997</v>
      </c>
      <c r="F48" s="4"/>
    </row>
    <row r="49" spans="1:7" s="1" customFormat="1" ht="31.5" x14ac:dyDescent="0.25">
      <c r="A49" s="7">
        <v>33</v>
      </c>
      <c r="B49" s="8" t="s">
        <v>18</v>
      </c>
      <c r="C49" s="8" t="s">
        <v>12</v>
      </c>
      <c r="D49" s="7">
        <f>0.79</f>
        <v>0.79</v>
      </c>
      <c r="E49" s="7">
        <f>38901.84+4506.2+4678.38</f>
        <v>48086.419999999991</v>
      </c>
      <c r="F49" s="4"/>
    </row>
    <row r="50" spans="1:7" s="1" customFormat="1" ht="15.75" x14ac:dyDescent="0.25">
      <c r="A50" s="7">
        <v>34</v>
      </c>
      <c r="B50" s="8" t="s">
        <v>48</v>
      </c>
      <c r="C50" s="8" t="s">
        <v>22</v>
      </c>
      <c r="D50" s="7">
        <f>29</f>
        <v>29</v>
      </c>
      <c r="E50" s="7">
        <f>10849.87</f>
        <v>10849.87</v>
      </c>
      <c r="F50" s="4"/>
    </row>
    <row r="51" spans="1:7" s="1" customFormat="1" ht="15.75" x14ac:dyDescent="0.25">
      <c r="A51" s="7">
        <v>35</v>
      </c>
      <c r="B51" s="8" t="s">
        <v>78</v>
      </c>
      <c r="C51" s="8" t="s">
        <v>22</v>
      </c>
      <c r="D51" s="7">
        <v>1</v>
      </c>
      <c r="E51" s="7">
        <f>10000</f>
        <v>10000</v>
      </c>
      <c r="F51" s="4"/>
    </row>
    <row r="52" spans="1:7" s="1" customFormat="1" ht="15.75" x14ac:dyDescent="0.25">
      <c r="A52" s="7">
        <v>36</v>
      </c>
      <c r="B52" s="8" t="s">
        <v>46</v>
      </c>
      <c r="C52" s="8" t="s">
        <v>47</v>
      </c>
      <c r="D52" s="7">
        <f>1.2</f>
        <v>1.2</v>
      </c>
      <c r="E52" s="7">
        <f>6562.59</f>
        <v>6562.59</v>
      </c>
      <c r="F52" s="4"/>
    </row>
    <row r="53" spans="1:7" s="1" customFormat="1" ht="47.25" x14ac:dyDescent="0.25">
      <c r="A53" s="7">
        <v>37</v>
      </c>
      <c r="B53" s="8" t="s">
        <v>31</v>
      </c>
      <c r="C53" s="8" t="s">
        <v>32</v>
      </c>
      <c r="D53" s="7">
        <f>20</f>
        <v>20</v>
      </c>
      <c r="E53" s="7">
        <f>17552.2</f>
        <v>17552.2</v>
      </c>
      <c r="F53" s="4"/>
    </row>
    <row r="54" spans="1:7" s="1" customFormat="1" ht="15.75" x14ac:dyDescent="0.25">
      <c r="A54" s="7"/>
      <c r="B54" s="8"/>
      <c r="C54" s="8"/>
      <c r="D54" s="7"/>
      <c r="E54" s="13">
        <f>SUM(E17:E53)</f>
        <v>1184597.5</v>
      </c>
      <c r="F54" s="4"/>
    </row>
    <row r="55" spans="1:7" ht="15.75" x14ac:dyDescent="0.25">
      <c r="A55" s="7"/>
      <c r="B55" s="8" t="s">
        <v>9</v>
      </c>
      <c r="C55" s="7"/>
      <c r="D55" s="7"/>
      <c r="E55" s="9">
        <f>E15+E54</f>
        <v>1193795.1599999999</v>
      </c>
      <c r="F55" s="4"/>
    </row>
    <row r="56" spans="1:7" ht="15.75" x14ac:dyDescent="0.25">
      <c r="A56" s="7"/>
      <c r="B56" s="8"/>
      <c r="C56" s="7"/>
      <c r="D56" s="7"/>
      <c r="E56" s="7"/>
      <c r="F56" s="4"/>
    </row>
    <row r="57" spans="1:7" ht="15.75" x14ac:dyDescent="0.25">
      <c r="A57" s="10"/>
      <c r="B57" s="10"/>
      <c r="C57" s="10"/>
      <c r="D57" s="10"/>
      <c r="E57" s="10"/>
      <c r="F57" s="4"/>
    </row>
    <row r="58" spans="1:7" ht="15.75" x14ac:dyDescent="0.25">
      <c r="A58" s="10"/>
      <c r="B58" s="10" t="s">
        <v>14</v>
      </c>
      <c r="C58" s="10" t="s">
        <v>15</v>
      </c>
      <c r="D58" s="10"/>
      <c r="E58" s="10"/>
      <c r="F58" s="1"/>
    </row>
    <row r="59" spans="1:7" x14ac:dyDescent="0.25">
      <c r="A59" s="2"/>
      <c r="B59" s="2"/>
      <c r="C59" s="2"/>
      <c r="D59" s="2"/>
      <c r="E59" s="2"/>
      <c r="F59" s="1"/>
    </row>
    <row r="60" spans="1:7" x14ac:dyDescent="0.25">
      <c r="A60" s="2"/>
      <c r="B60" s="2"/>
      <c r="C60" s="2"/>
      <c r="D60" s="2"/>
      <c r="E60" s="2"/>
      <c r="F60" s="1"/>
    </row>
    <row r="61" spans="1:7" x14ac:dyDescent="0.25">
      <c r="A61" s="2"/>
      <c r="B61" s="2" t="s">
        <v>16</v>
      </c>
      <c r="C61" s="2"/>
      <c r="D61" s="2"/>
      <c r="E61" s="2"/>
      <c r="F61" s="1"/>
    </row>
    <row r="62" spans="1:7" x14ac:dyDescent="0.25">
      <c r="A62" s="2"/>
      <c r="B62" s="2"/>
      <c r="C62" s="2"/>
      <c r="D62" s="2"/>
      <c r="E62" s="2"/>
      <c r="F62" s="14"/>
      <c r="G62" s="14"/>
    </row>
    <row r="63" spans="1:7" x14ac:dyDescent="0.25">
      <c r="A63" s="2"/>
      <c r="B63" s="2"/>
      <c r="C63" s="2"/>
      <c r="D63" s="2"/>
      <c r="E63" s="2"/>
    </row>
    <row r="64" spans="1:7" x14ac:dyDescent="0.25">
      <c r="A64" s="2"/>
      <c r="B64" s="2"/>
      <c r="C64" s="2"/>
      <c r="D64" s="2"/>
      <c r="E64" s="2"/>
      <c r="F64" s="14"/>
    </row>
    <row r="65" spans="1:7" x14ac:dyDescent="0.25">
      <c r="A65" s="2"/>
      <c r="B65" s="2"/>
      <c r="C65" s="2"/>
      <c r="D65" s="2"/>
      <c r="E65" s="2"/>
      <c r="G65" s="14"/>
    </row>
    <row r="66" spans="1:7" x14ac:dyDescent="0.25">
      <c r="A66" s="2"/>
      <c r="B66" s="2"/>
      <c r="C66" s="2"/>
      <c r="D66" s="2"/>
      <c r="E66" s="2"/>
    </row>
    <row r="67" spans="1:7" x14ac:dyDescent="0.25">
      <c r="A67" s="2"/>
      <c r="B67" s="2"/>
      <c r="C67" s="2"/>
      <c r="D67" s="2"/>
      <c r="E67" s="2"/>
    </row>
    <row r="68" spans="1:7" x14ac:dyDescent="0.25">
      <c r="A68" s="2"/>
      <c r="B68" s="2"/>
      <c r="C68" s="2"/>
      <c r="D68" s="2"/>
      <c r="E68" s="2"/>
    </row>
    <row r="69" spans="1:7" x14ac:dyDescent="0.25">
      <c r="A69" s="2"/>
      <c r="B69" s="2"/>
      <c r="C69" s="2"/>
      <c r="D69" s="2"/>
      <c r="E69" s="2"/>
    </row>
    <row r="70" spans="1:7" x14ac:dyDescent="0.25">
      <c r="A70" s="2"/>
      <c r="B70" s="2"/>
      <c r="C70" s="2"/>
      <c r="D70" s="2"/>
      <c r="E70" s="2"/>
    </row>
    <row r="71" spans="1:7" x14ac:dyDescent="0.25">
      <c r="A71" s="2"/>
      <c r="B71" s="2"/>
      <c r="C71" s="2"/>
      <c r="D71" s="2"/>
      <c r="E71" s="2"/>
    </row>
    <row r="72" spans="1:7" x14ac:dyDescent="0.25">
      <c r="A72" s="2"/>
      <c r="B72" s="2"/>
      <c r="C72" s="2"/>
      <c r="D72" s="2"/>
      <c r="E72" s="2"/>
    </row>
    <row r="73" spans="1:7" x14ac:dyDescent="0.25">
      <c r="A73" s="2"/>
      <c r="B73" s="2"/>
      <c r="C73" s="2"/>
      <c r="D73" s="2"/>
      <c r="E73" s="2"/>
    </row>
    <row r="74" spans="1:7" x14ac:dyDescent="0.25">
      <c r="A74" s="2"/>
      <c r="B74" s="2"/>
      <c r="C74" s="2"/>
      <c r="D74" s="2"/>
      <c r="E74" s="2"/>
    </row>
    <row r="75" spans="1:7" x14ac:dyDescent="0.25">
      <c r="A75" s="2"/>
      <c r="B75" s="2"/>
      <c r="C75" s="2"/>
      <c r="D75" s="2"/>
      <c r="E75" s="2"/>
    </row>
    <row r="76" spans="1:7" x14ac:dyDescent="0.25">
      <c r="A76" s="2"/>
      <c r="B76" s="2"/>
      <c r="C76" s="2"/>
      <c r="D76" s="2"/>
      <c r="E76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2018-02-12T11:13:10Z</cp:lastPrinted>
  <dcterms:created xsi:type="dcterms:W3CDTF">2016-09-29T06:37:31Z</dcterms:created>
  <dcterms:modified xsi:type="dcterms:W3CDTF">2018-02-12T12:07:52Z</dcterms:modified>
</cp:coreProperties>
</file>